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gobin\OneDrive\Desktop\"/>
    </mc:Choice>
  </mc:AlternateContent>
  <bookViews>
    <workbookView xWindow="0" yWindow="0" windowWidth="28800" windowHeight="12210" tabRatio="769"/>
  </bookViews>
  <sheets>
    <sheet name="Dashboard" sheetId="1" r:id="rId1"/>
    <sheet name="Transactions" sheetId="2" r:id="rId2"/>
    <sheet name="Credit Cards" sheetId="3" r:id="rId3"/>
    <sheet name="Monthly Summary" sheetId="4" r:id="rId4"/>
    <sheet name="Payoff Planner" sheetId="5" r:id="rId5"/>
    <sheet name="Settings" sheetId="6" r:id="rId6"/>
    <sheet name="Printable Log" sheetId="7" r:id="rId7"/>
    <sheet name="Instructions" sheetId="8" r:id="rId8"/>
  </sheets>
  <calcPr calcId="162913" iterate="1" iterateCount="1000" iterateDelta="0.01"/>
</workbook>
</file>

<file path=xl/calcChain.xml><?xml version="1.0" encoding="utf-8"?>
<calcChain xmlns="http://schemas.openxmlformats.org/spreadsheetml/2006/main">
  <c r="E11" i="5" l="1"/>
  <c r="B12" i="5" s="1"/>
  <c r="D12" i="5" s="1"/>
  <c r="B8" i="5"/>
  <c r="B5" i="5"/>
  <c r="B4" i="5"/>
  <c r="C11" i="5" s="1"/>
  <c r="B74" i="5" s="1"/>
  <c r="H6" i="3"/>
  <c r="I6" i="3" s="1"/>
  <c r="D14" i="1" s="1"/>
  <c r="H5" i="3"/>
  <c r="I5" i="3" s="1"/>
  <c r="D13" i="1" s="1"/>
  <c r="H4" i="3"/>
  <c r="I4" i="3" s="1"/>
  <c r="D12" i="1" s="1"/>
  <c r="H3" i="3"/>
  <c r="E5" i="1" s="1"/>
  <c r="H2" i="3"/>
  <c r="I2" i="3" s="1"/>
  <c r="D10" i="1" s="1"/>
  <c r="B23" i="1"/>
  <c r="B22" i="1"/>
  <c r="B21" i="1"/>
  <c r="G17" i="1"/>
  <c r="G16" i="1"/>
  <c r="G15" i="1"/>
  <c r="G14" i="1"/>
  <c r="C14" i="1"/>
  <c r="B14" i="1"/>
  <c r="G13" i="1"/>
  <c r="C13" i="1"/>
  <c r="G12" i="1"/>
  <c r="C12" i="1"/>
  <c r="B12" i="1"/>
  <c r="G11" i="1"/>
  <c r="C11" i="1"/>
  <c r="G10" i="1"/>
  <c r="C10" i="1"/>
  <c r="B10" i="1"/>
  <c r="G5" i="1"/>
  <c r="A5" i="1"/>
  <c r="C5" i="1" l="1"/>
  <c r="I3" i="3"/>
  <c r="D11" i="1" s="1"/>
  <c r="C12" i="5"/>
  <c r="B11" i="1"/>
  <c r="B13" i="1"/>
  <c r="B11" i="5"/>
  <c r="E12" i="5"/>
  <c r="A12" i="5"/>
  <c r="E13" i="5" l="1"/>
  <c r="C13" i="5"/>
  <c r="B13" i="5"/>
  <c r="D13" i="5" s="1"/>
  <c r="A13" i="5"/>
  <c r="B75" i="5"/>
  <c r="D11" i="5"/>
  <c r="E14" i="5" l="1"/>
  <c r="C14" i="5"/>
  <c r="B14" i="5"/>
  <c r="D14" i="5" s="1"/>
  <c r="A14" i="5"/>
  <c r="C15" i="5" l="1"/>
  <c r="B15" i="5"/>
  <c r="D15" i="5" s="1"/>
  <c r="A15" i="5"/>
  <c r="E15" i="5"/>
  <c r="E16" i="5" l="1"/>
  <c r="C16" i="5"/>
  <c r="B16" i="5"/>
  <c r="D16" i="5" s="1"/>
  <c r="A16" i="5"/>
  <c r="A17" i="5" l="1"/>
  <c r="E17" i="5"/>
  <c r="C17" i="5"/>
  <c r="B17" i="5"/>
  <c r="D17" i="5" s="1"/>
  <c r="C18" i="5" l="1"/>
  <c r="B18" i="5"/>
  <c r="D18" i="5" s="1"/>
  <c r="A18" i="5"/>
  <c r="E18" i="5"/>
  <c r="E19" i="5" l="1"/>
  <c r="C19" i="5"/>
  <c r="B19" i="5"/>
  <c r="D19" i="5" s="1"/>
  <c r="A19" i="5"/>
  <c r="B20" i="5" l="1"/>
  <c r="D20" i="5" s="1"/>
  <c r="A20" i="5"/>
  <c r="E20" i="5"/>
  <c r="C20" i="5"/>
  <c r="E21" i="5" l="1"/>
  <c r="C21" i="5"/>
  <c r="B21" i="5"/>
  <c r="D21" i="5" s="1"/>
  <c r="A21" i="5"/>
  <c r="E22" i="5" l="1"/>
  <c r="C22" i="5"/>
  <c r="B22" i="5"/>
  <c r="D22" i="5" s="1"/>
  <c r="A22" i="5"/>
  <c r="C23" i="5" l="1"/>
  <c r="B23" i="5"/>
  <c r="D23" i="5" s="1"/>
  <c r="A23" i="5"/>
  <c r="E23" i="5"/>
  <c r="E24" i="5" l="1"/>
  <c r="C24" i="5"/>
  <c r="B24" i="5"/>
  <c r="D24" i="5" s="1"/>
  <c r="A24" i="5"/>
  <c r="A25" i="5" l="1"/>
  <c r="E25" i="5"/>
  <c r="C25" i="5"/>
  <c r="B25" i="5"/>
  <c r="D25" i="5" s="1"/>
  <c r="C26" i="5" l="1"/>
  <c r="B26" i="5"/>
  <c r="D26" i="5" s="1"/>
  <c r="A26" i="5"/>
  <c r="E26" i="5"/>
  <c r="E27" i="5" l="1"/>
  <c r="C27" i="5"/>
  <c r="B27" i="5"/>
  <c r="D27" i="5" s="1"/>
  <c r="A27" i="5"/>
  <c r="B28" i="5" l="1"/>
  <c r="D28" i="5" s="1"/>
  <c r="A28" i="5"/>
  <c r="E28" i="5"/>
  <c r="C28" i="5"/>
  <c r="E29" i="5" l="1"/>
  <c r="C29" i="5"/>
  <c r="B29" i="5"/>
  <c r="D29" i="5" s="1"/>
  <c r="A29" i="5"/>
  <c r="E30" i="5" l="1"/>
  <c r="C30" i="5"/>
  <c r="B30" i="5"/>
  <c r="D30" i="5" s="1"/>
  <c r="A30" i="5"/>
  <c r="C31" i="5" l="1"/>
  <c r="B31" i="5"/>
  <c r="D31" i="5" s="1"/>
  <c r="A31" i="5"/>
  <c r="E31" i="5"/>
  <c r="E32" i="5" l="1"/>
  <c r="C32" i="5"/>
  <c r="B32" i="5"/>
  <c r="D32" i="5" s="1"/>
  <c r="A32" i="5"/>
  <c r="A33" i="5" l="1"/>
  <c r="E33" i="5"/>
  <c r="C33" i="5"/>
  <c r="B33" i="5"/>
  <c r="D33" i="5" s="1"/>
  <c r="C34" i="5" l="1"/>
  <c r="B34" i="5"/>
  <c r="D34" i="5" s="1"/>
  <c r="A34" i="5"/>
  <c r="E34" i="5"/>
  <c r="E35" i="5" l="1"/>
  <c r="C35" i="5"/>
  <c r="B35" i="5"/>
  <c r="D35" i="5" s="1"/>
  <c r="A35" i="5"/>
  <c r="B36" i="5" l="1"/>
  <c r="D36" i="5" s="1"/>
  <c r="A36" i="5"/>
  <c r="E36" i="5"/>
  <c r="C36" i="5"/>
  <c r="E37" i="5" l="1"/>
  <c r="C37" i="5"/>
  <c r="B37" i="5"/>
  <c r="D37" i="5" s="1"/>
  <c r="A37" i="5"/>
  <c r="E38" i="5" l="1"/>
  <c r="C38" i="5"/>
  <c r="B38" i="5"/>
  <c r="D38" i="5" s="1"/>
  <c r="A38" i="5"/>
  <c r="C39" i="5" l="1"/>
  <c r="B39" i="5"/>
  <c r="D39" i="5" s="1"/>
  <c r="A39" i="5"/>
  <c r="E39" i="5"/>
  <c r="E40" i="5" l="1"/>
  <c r="C40" i="5"/>
  <c r="B40" i="5"/>
  <c r="D40" i="5" s="1"/>
  <c r="A40" i="5"/>
  <c r="A41" i="5" l="1"/>
  <c r="E41" i="5"/>
  <c r="C41" i="5"/>
  <c r="B41" i="5"/>
  <c r="D41" i="5" s="1"/>
  <c r="C42" i="5" l="1"/>
  <c r="B42" i="5"/>
  <c r="D42" i="5" s="1"/>
  <c r="A42" i="5"/>
  <c r="E42" i="5"/>
  <c r="E43" i="5" l="1"/>
  <c r="C43" i="5"/>
  <c r="B43" i="5"/>
  <c r="D43" i="5" s="1"/>
  <c r="A43" i="5"/>
  <c r="B44" i="5" l="1"/>
  <c r="D44" i="5" s="1"/>
  <c r="A44" i="5"/>
  <c r="E44" i="5"/>
  <c r="C44" i="5"/>
  <c r="E45" i="5" l="1"/>
  <c r="C45" i="5"/>
  <c r="B45" i="5"/>
  <c r="D45" i="5" s="1"/>
  <c r="A45" i="5"/>
  <c r="E46" i="5" l="1"/>
  <c r="C46" i="5"/>
  <c r="B46" i="5"/>
  <c r="D46" i="5" s="1"/>
  <c r="A46" i="5"/>
  <c r="C47" i="5" l="1"/>
  <c r="B47" i="5"/>
  <c r="D47" i="5" s="1"/>
  <c r="A47" i="5"/>
  <c r="E47" i="5"/>
  <c r="E48" i="5" l="1"/>
  <c r="C48" i="5"/>
  <c r="B48" i="5"/>
  <c r="D48" i="5" s="1"/>
  <c r="A48" i="5"/>
  <c r="A49" i="5" l="1"/>
  <c r="E49" i="5"/>
  <c r="C49" i="5"/>
  <c r="B49" i="5"/>
  <c r="D49" i="5" s="1"/>
  <c r="C50" i="5" l="1"/>
  <c r="B50" i="5"/>
  <c r="D50" i="5" s="1"/>
  <c r="A50" i="5"/>
  <c r="E50" i="5"/>
  <c r="E51" i="5" l="1"/>
  <c r="C51" i="5"/>
  <c r="B51" i="5"/>
  <c r="D51" i="5" s="1"/>
  <c r="A51" i="5"/>
  <c r="B52" i="5" l="1"/>
  <c r="D52" i="5" s="1"/>
  <c r="A52" i="5"/>
  <c r="E52" i="5"/>
  <c r="C52" i="5"/>
  <c r="E53" i="5" l="1"/>
  <c r="C53" i="5"/>
  <c r="B53" i="5"/>
  <c r="D53" i="5" s="1"/>
  <c r="A53" i="5"/>
  <c r="E54" i="5" l="1"/>
  <c r="C54" i="5"/>
  <c r="B54" i="5"/>
  <c r="D54" i="5" s="1"/>
  <c r="A54" i="5"/>
  <c r="C55" i="5" l="1"/>
  <c r="B55" i="5"/>
  <c r="D55" i="5" s="1"/>
  <c r="A55" i="5"/>
  <c r="E55" i="5"/>
  <c r="E56" i="5" l="1"/>
  <c r="C56" i="5"/>
  <c r="B56" i="5"/>
  <c r="D56" i="5" s="1"/>
  <c r="A56" i="5"/>
  <c r="A57" i="5" l="1"/>
  <c r="E57" i="5"/>
  <c r="C57" i="5"/>
  <c r="B57" i="5"/>
  <c r="D57" i="5" s="1"/>
  <c r="C58" i="5" l="1"/>
  <c r="B58" i="5"/>
  <c r="D58" i="5" s="1"/>
  <c r="A58" i="5"/>
  <c r="E58" i="5"/>
  <c r="E59" i="5" l="1"/>
  <c r="C59" i="5"/>
  <c r="B59" i="5"/>
  <c r="D59" i="5" s="1"/>
  <c r="A59" i="5"/>
  <c r="B60" i="5" l="1"/>
  <c r="D60" i="5" s="1"/>
  <c r="A60" i="5"/>
  <c r="E60" i="5"/>
  <c r="C60" i="5"/>
  <c r="E61" i="5" l="1"/>
  <c r="C61" i="5"/>
  <c r="B61" i="5"/>
  <c r="D61" i="5" s="1"/>
  <c r="A61" i="5"/>
  <c r="E62" i="5" l="1"/>
  <c r="C62" i="5"/>
  <c r="B62" i="5"/>
  <c r="D62" i="5" s="1"/>
  <c r="A62" i="5"/>
  <c r="C63" i="5" l="1"/>
  <c r="B63" i="5"/>
  <c r="D63" i="5" s="1"/>
  <c r="A63" i="5"/>
  <c r="E63" i="5"/>
  <c r="E64" i="5" l="1"/>
  <c r="C64" i="5"/>
  <c r="B64" i="5"/>
  <c r="D64" i="5" s="1"/>
  <c r="A64" i="5"/>
  <c r="A65" i="5" l="1"/>
  <c r="E65" i="5"/>
  <c r="C65" i="5"/>
  <c r="B65" i="5"/>
  <c r="D65" i="5" s="1"/>
  <c r="C66" i="5" l="1"/>
  <c r="B66" i="5"/>
  <c r="D66" i="5" s="1"/>
  <c r="A66" i="5"/>
  <c r="E66" i="5"/>
  <c r="E67" i="5" l="1"/>
  <c r="C67" i="5"/>
  <c r="B67" i="5"/>
  <c r="D67" i="5" s="1"/>
  <c r="A67" i="5"/>
  <c r="B68" i="5" l="1"/>
  <c r="D68" i="5" s="1"/>
  <c r="A68" i="5"/>
  <c r="E68" i="5"/>
  <c r="C68" i="5"/>
  <c r="E69" i="5" l="1"/>
  <c r="C69" i="5"/>
  <c r="B69" i="5"/>
  <c r="D69" i="5" s="1"/>
  <c r="A69" i="5"/>
  <c r="E70" i="5" l="1"/>
  <c r="C70" i="5"/>
  <c r="B70" i="5"/>
  <c r="D70" i="5" s="1"/>
  <c r="A70" i="5"/>
  <c r="B73" i="5" s="1"/>
</calcChain>
</file>

<file path=xl/sharedStrings.xml><?xml version="1.0" encoding="utf-8"?>
<sst xmlns="http://schemas.openxmlformats.org/spreadsheetml/2006/main" count="402" uniqueCount="219">
  <si>
    <t>CREDIT CARD DASHBOARD</t>
  </si>
  <si>
    <t>KEY METRICS</t>
  </si>
  <si>
    <t>Total Credit Limit</t>
  </si>
  <si>
    <t>Total Balance</t>
  </si>
  <si>
    <t>Overall Utilization %</t>
  </si>
  <si>
    <t>Next Payment Due</t>
  </si>
  <si>
    <t>CREDIT CARD BALANCES</t>
  </si>
  <si>
    <t>SPENDING BY CATEGORY</t>
  </si>
  <si>
    <t>Credit Card</t>
  </si>
  <si>
    <t>Balance</t>
  </si>
  <si>
    <t>Limit</t>
  </si>
  <si>
    <t>Utilization %</t>
  </si>
  <si>
    <t>Category</t>
  </si>
  <si>
    <t>Amount</t>
  </si>
  <si>
    <t>Chase Sapphire Preferred</t>
  </si>
  <si>
    <t>Groceries</t>
  </si>
  <si>
    <t>American Express Gold</t>
  </si>
  <si>
    <t>Gas</t>
  </si>
  <si>
    <t>Discover It</t>
  </si>
  <si>
    <t>Dining</t>
  </si>
  <si>
    <t>Capital One Venture</t>
  </si>
  <si>
    <t>Travel</t>
  </si>
  <si>
    <t>Citi Double Cash</t>
  </si>
  <si>
    <t>Bills</t>
  </si>
  <si>
    <t>Online Shopping</t>
  </si>
  <si>
    <t>Entertainment</t>
  </si>
  <si>
    <t>Other</t>
  </si>
  <si>
    <t>MONTHLY BALANCE TREND</t>
  </si>
  <si>
    <t>Month</t>
  </si>
  <si>
    <t>Oct 2025</t>
  </si>
  <si>
    <t>Nov 2025</t>
  </si>
  <si>
    <t>Dec 2025</t>
  </si>
  <si>
    <t>Transaction Date</t>
  </si>
  <si>
    <t>Credit Card Name</t>
  </si>
  <si>
    <t>Merchant / Description</t>
  </si>
  <si>
    <t>Transaction Type</t>
  </si>
  <si>
    <t>Statement Month</t>
  </si>
  <si>
    <t>Payment Due Date</t>
  </si>
  <si>
    <t>Payment Status</t>
  </si>
  <si>
    <t>Notes</t>
  </si>
  <si>
    <t>2025-10-02</t>
  </si>
  <si>
    <t>Whole Foods Market</t>
  </si>
  <si>
    <t>Purchase</t>
  </si>
  <si>
    <t>2025-10</t>
  </si>
  <si>
    <t>2025-11-10</t>
  </si>
  <si>
    <t>Paid</t>
  </si>
  <si>
    <t>2025-10-05</t>
  </si>
  <si>
    <t>Shell Gas Station</t>
  </si>
  <si>
    <t>2025-11-17</t>
  </si>
  <si>
    <t>2025-10-08</t>
  </si>
  <si>
    <t>The Cheesecake Factory</t>
  </si>
  <si>
    <t>2025-10-12</t>
  </si>
  <si>
    <t>Amex Blue Cash Everyday</t>
  </si>
  <si>
    <t>Amazon.com</t>
  </si>
  <si>
    <t>2025-11-28</t>
  </si>
  <si>
    <t>2025-10-15</t>
  </si>
  <si>
    <t>Capital One Quicksilver</t>
  </si>
  <si>
    <t>Delta Airlines</t>
  </si>
  <si>
    <t>2025-11-13</t>
  </si>
  <si>
    <t>2025-10-18</t>
  </si>
  <si>
    <t>Discover it Cash Back</t>
  </si>
  <si>
    <t>Netflix</t>
  </si>
  <si>
    <t>2025-11-20</t>
  </si>
  <si>
    <t>2025-10-20</t>
  </si>
  <si>
    <t>Payment - Thank You</t>
  </si>
  <si>
    <t>Payment</t>
  </si>
  <si>
    <t>Monthly payment</t>
  </si>
  <si>
    <t>2025-10-25</t>
  </si>
  <si>
    <t>Costco</t>
  </si>
  <si>
    <t>2025-10-28</t>
  </si>
  <si>
    <t>Electric Company</t>
  </si>
  <si>
    <t>Utility bill</t>
  </si>
  <si>
    <t>2025-11-02</t>
  </si>
  <si>
    <t>Trader Joe's</t>
  </si>
  <si>
    <t>2025-11</t>
  </si>
  <si>
    <t>2025-12-10</t>
  </si>
  <si>
    <t>2025-11-05</t>
  </si>
  <si>
    <t>BP Gas</t>
  </si>
  <si>
    <t>2025-12-13</t>
  </si>
  <si>
    <t>2025-11-08</t>
  </si>
  <si>
    <t>Target</t>
  </si>
  <si>
    <t>2025-12-20</t>
  </si>
  <si>
    <t>Annual Fee</t>
  </si>
  <si>
    <t>Fee</t>
  </si>
  <si>
    <t>2025-12-17</t>
  </si>
  <si>
    <t>Annual card fee</t>
  </si>
  <si>
    <t>2025-11-12</t>
  </si>
  <si>
    <t>Hilton Hotels</t>
  </si>
  <si>
    <t>Business trip</t>
  </si>
  <si>
    <t>2025-11-15</t>
  </si>
  <si>
    <t>Spotify</t>
  </si>
  <si>
    <t>2025-12-28</t>
  </si>
  <si>
    <t>2025-11-18</t>
  </si>
  <si>
    <t>Olive Garden</t>
  </si>
  <si>
    <t>2025-11-25</t>
  </si>
  <si>
    <t>Interest Charge</t>
  </si>
  <si>
    <t>Interest</t>
  </si>
  <si>
    <t>2025-12-01</t>
  </si>
  <si>
    <t>Kroger</t>
  </si>
  <si>
    <t>2025-12</t>
  </si>
  <si>
    <t>2026-01-20</t>
  </si>
  <si>
    <t>Pending</t>
  </si>
  <si>
    <t>2025-12-05</t>
  </si>
  <si>
    <t>2026-01-10</t>
  </si>
  <si>
    <t>Holiday shopping</t>
  </si>
  <si>
    <t>2025-12-08</t>
  </si>
  <si>
    <t>Chevron</t>
  </si>
  <si>
    <t>2026-01-28</t>
  </si>
  <si>
    <t>Return - Best Buy</t>
  </si>
  <si>
    <t>Refund</t>
  </si>
  <si>
    <t>2026-01-13</t>
  </si>
  <si>
    <t>Item returned</t>
  </si>
  <si>
    <t>2025-12-15</t>
  </si>
  <si>
    <t>Starbucks</t>
  </si>
  <si>
    <t>2026-01-17</t>
  </si>
  <si>
    <t>2025-12-18</t>
  </si>
  <si>
    <t>AT&amp;T</t>
  </si>
  <si>
    <t>Phone bill</t>
  </si>
  <si>
    <t>AMC Theatres</t>
  </si>
  <si>
    <t>Bank Name</t>
  </si>
  <si>
    <t>Last 4 Digits</t>
  </si>
  <si>
    <t>Credit Limit</t>
  </si>
  <si>
    <t>Interest Rate (APR %)</t>
  </si>
  <si>
    <t>Statement Closing Day</t>
  </si>
  <si>
    <t>Payment Due Day</t>
  </si>
  <si>
    <t>Current Balance</t>
  </si>
  <si>
    <t>Credit Utilization %</t>
  </si>
  <si>
    <t>Status</t>
  </si>
  <si>
    <t>Chase</t>
  </si>
  <si>
    <t>Active</t>
  </si>
  <si>
    <t>Citi</t>
  </si>
  <si>
    <t>American Express</t>
  </si>
  <si>
    <t>Capital One</t>
  </si>
  <si>
    <t>Discover</t>
  </si>
  <si>
    <t>Opening Balance</t>
  </si>
  <si>
    <t>Purchases</t>
  </si>
  <si>
    <t>Payments</t>
  </si>
  <si>
    <t>Fees</t>
  </si>
  <si>
    <t>Closing Balance</t>
  </si>
  <si>
    <t>CREDIT CARD PAYOFF PLANNER</t>
  </si>
  <si>
    <t>Credit Card Name:</t>
  </si>
  <si>
    <t>Current Balance:</t>
  </si>
  <si>
    <t>APR (%):</t>
  </si>
  <si>
    <t>Minimum Payment:</t>
  </si>
  <si>
    <t>Extra Payment:</t>
  </si>
  <si>
    <t>Total Monthly Payment:</t>
  </si>
  <si>
    <t>Principal</t>
  </si>
  <si>
    <t>Remaining Balance</t>
  </si>
  <si>
    <t>PAYOFF SUMMARY</t>
  </si>
  <si>
    <t>Months to Payoff:</t>
  </si>
  <si>
    <t>Total Interest Paid:</t>
  </si>
  <si>
    <t>Total Amount Paid:</t>
  </si>
  <si>
    <t>Credit Card Names</t>
  </si>
  <si>
    <t>Categories</t>
  </si>
  <si>
    <t>Transaction Types</t>
  </si>
  <si>
    <t>Settings - Do not modify unless adding new cards/categories</t>
  </si>
  <si>
    <t>CREDIT CARD TRANSACTION LOG</t>
  </si>
  <si>
    <t>Date</t>
  </si>
  <si>
    <t>Card</t>
  </si>
  <si>
    <t>Description</t>
  </si>
  <si>
    <t>TOTALS</t>
  </si>
  <si>
    <t>Page ___ of ___</t>
  </si>
  <si>
    <t>Date Printed: _______________</t>
  </si>
  <si>
    <t>CREDIT CARD TRACKER - USER INSTRUCTIONS</t>
  </si>
  <si>
    <t>GETTING STARTED</t>
  </si>
  <si>
    <t>Start with the Settings sheet to customize your credit card names and categories.</t>
  </si>
  <si>
    <t>Add your credit cards in the Credit Cards sheet with their details (limits, APR, due dates).</t>
  </si>
  <si>
    <t>Record all transactions in the Transactions sheet - purchases, payments, fees, and refunds.</t>
  </si>
  <si>
    <t>View your Dashboard for a quick overview of balances and spending patterns.</t>
  </si>
  <si>
    <t>Use the Payoff Planner to create a debt repayment strategy.</t>
  </si>
  <si>
    <t>SHEET DESCRIPTIONS</t>
  </si>
  <si>
    <t>Dashboard</t>
  </si>
  <si>
    <t>Overview of your credit cards with KPIs, balance charts, and spending breakdown by category.</t>
  </si>
  <si>
    <t>Transactions</t>
  </si>
  <si>
    <t>Log all credit card activity here. Use dropdowns for card names, categories, and transaction types.</t>
  </si>
  <si>
    <t>Credit Cards</t>
  </si>
  <si>
    <t>Store card details including limits, APR, and billing dates. Balances update automatically.</t>
  </si>
  <si>
    <t>Monthly Summary</t>
  </si>
  <si>
    <t>Auto-generated monthly totals showing purchases, payments, fees, and utilization per card.</t>
  </si>
  <si>
    <t>Payoff Planner</t>
  </si>
  <si>
    <t>Select a card to see a detailed amortization schedule. Adjust payments to see payoff timeline.</t>
  </si>
  <si>
    <t>Settings</t>
  </si>
  <si>
    <t>Contains dropdown lists. Add new cards or categories here to make them available in dropdowns.</t>
  </si>
  <si>
    <t>Printable Log</t>
  </si>
  <si>
    <t>Black and white template for manual record-keeping. Print-friendly for A4 or Letter paper.</t>
  </si>
  <si>
    <t>HOW TO ADD TRANSACTIONS</t>
  </si>
  <si>
    <t>Go to the Transactions sheet and enter data in a new row.</t>
  </si>
  <si>
    <t>Transaction Date: Enter the date in YYYY-MM-DD format (e.g., 2025-12-25).</t>
  </si>
  <si>
    <t>Credit Card Name: Select from dropdown - must match names in Credit Cards sheet.</t>
  </si>
  <si>
    <t>Merchant/Description: Enter where the transaction occurred.</t>
  </si>
  <si>
    <t>Category: Select from dropdown (Groceries, Gas, Dining, Travel, Bills, Online Shopping, Entertainment, Other).</t>
  </si>
  <si>
    <t>Transaction Type: Purchase (positive), Payment (negative), Fee, Interest, or Refund (negative).</t>
  </si>
  <si>
    <t>Amount: Enter positive for purchases/fees, negative for payments/refunds.</t>
  </si>
  <si>
    <t>Statement Month: Enter in YYYY-MM format (e.g., 2025-12).</t>
  </si>
  <si>
    <t>Payment Due Date and Status: Track when payment is due and mark as Paid when complete.</t>
  </si>
  <si>
    <t>TIPS &amp; BEST PRACTICES</t>
  </si>
  <si>
    <t>•</t>
  </si>
  <si>
    <t>Enter transactions promptly to keep your Dashboard accurate and up-to-date.</t>
  </si>
  <si>
    <t>Review the Monthly Summary at month-end to track spending patterns.</t>
  </si>
  <si>
    <t>Keep utilization below 30% for optimal credit score impact (shown in green on Dashboard).</t>
  </si>
  <si>
    <t>Use the Payoff Planner to see how extra payments reduce total interest paid.</t>
  </si>
  <si>
    <t>Back up your file regularly to prevent data loss.</t>
  </si>
  <si>
    <t>To add a new credit card, first add the name in Settings, then add full details in Credit Cards.</t>
  </si>
  <si>
    <t>Print the Printable Log sheet for manual backup or receipts tracking.</t>
  </si>
  <si>
    <t>TROUBLESHOOTING</t>
  </si>
  <si>
    <t>Issue:</t>
  </si>
  <si>
    <t>Dropdown not showing my credit card name.</t>
  </si>
  <si>
    <t>Solution:</t>
  </si>
  <si>
    <t>Ensure the card name is added to Settings sheet column A AND Credit Cards sheet column A (must match exactly).</t>
  </si>
  <si>
    <t>Balance shows $0 or incorrect amount.</t>
  </si>
  <si>
    <t>Check that Credit Card Name in Transactions matches exactly with Credit Cards sheet (case-sensitive).</t>
  </si>
  <si>
    <t>Payoff Planner shows #VALUE! errors.</t>
  </si>
  <si>
    <t>This occurs when balance is $0 or negative. The planner works when there's an actual balance to pay off.</t>
  </si>
  <si>
    <t>DISCLAIMER</t>
  </si>
  <si>
    <r>
      <t xml:space="preserve">This Credit Card Tracker template is provided for informational and personal tracking purposes only. It does not constitute financial, legal, tax, or credit advice.
While reasonable efforts have been made to ensure accuracy, Credit Card Wind makes no guarantees regarding the completeness, reliability, or accuracy of calculations generated by this template. Users are responsible for verifying all data and calculations independently.
Credit card terms, interest rates, billing cycles, and payment rules vary by issuer. Always refer to your official credit card statements and consult a qualified financial professional before making financial decisions.
By using this template, you acknowledge that </t>
    </r>
    <r>
      <rPr>
        <b/>
        <sz val="11"/>
        <color theme="1"/>
        <rFont val="Calibri"/>
        <family val="2"/>
        <scheme val="minor"/>
      </rPr>
      <t>Credit Card Wind</t>
    </r>
    <r>
      <rPr>
        <sz val="11"/>
        <color theme="1"/>
        <rFont val="Calibri"/>
        <family val="2"/>
        <scheme val="minor"/>
      </rPr>
      <t xml:space="preserve"> and its owner are not liable for any losses, damages, or financial outcomes resulting from the use or misuse of this file.</t>
    </r>
  </si>
  <si>
    <t>SITE &amp; OWNERSHIP INFORMATION</t>
  </si>
  <si>
    <t>Template Owner &amp; Publisher
Site Name: Credit Card Wind
Website: https://creditcardwind.com
Created by: Robert Williams
Role: Owner at Credit Card Wind
© Credit Card Wind. All rights reserved.
This template may be downloaded and used for personal, non-commercial purposes. Redistribution, resale, or modification for commercial use without permission is prohibited.</t>
  </si>
  <si>
    <t>Free Credit Card Tracker by Credit Card Wind
https://creditcardwind.com
© Credit Card Wind. All rights reserved.</t>
  </si>
  <si>
    <t>"Free Credit Card Tracker by Credit Card Wind
https://creditcardwind.com
© Credit Card Wind. All rights reserved."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</si>
</sst>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yyyy\-mm\-dd"/>
    <numFmt numFmtId="165" formatCode="\$#,##0.00"/>
  </numFmts>
  <fonts count="25">
    <font>
      <sz val="11"/>
      <color theme="1"/>
      <name val="Calibri"/>
      <scheme val="minor"/>
    </font>
    <font>
      <sz val="11"/>
      <color theme="1"/>
      <name val="Calibri"/>
      <family val="2"/>
      <scheme val="minor"/>
    </font>
    <font>
      <sz val="11"/>
      <color theme="1"/>
      <name val="Calibri"/>
      <family val="2"/>
      <scheme val="minor"/>
    </font>
    <font>
      <b/>
      <sz val="18"/>
      <color rgb="FFFFFFFF"/>
      <name val="Aptos Narrow"/>
    </font>
    <font>
      <b/>
      <sz val="12"/>
      <color rgb="FFFFFFFF"/>
      <name val="Aptos Narrow"/>
    </font>
    <font>
      <b/>
      <sz val="10"/>
      <name val="Aptos Narrow"/>
    </font>
    <font>
      <b/>
      <sz val="14"/>
      <name val="Aptos Narrow"/>
    </font>
    <font>
      <b/>
      <sz val="11"/>
      <color rgb="FFFFFFFF"/>
      <name val="Aptos Narrow"/>
    </font>
    <font>
      <sz val="11"/>
      <name val="Calibri"/>
      <scheme val="minor"/>
    </font>
    <font>
      <b/>
      <sz val="11"/>
      <color rgb="FFFFFFFF"/>
      <name val="Aptos Narrow"/>
    </font>
    <font>
      <b/>
      <sz val="16"/>
      <color rgb="FFFFFFFF"/>
      <name val="Aptos Narrow"/>
    </font>
    <font>
      <b/>
      <sz val="11"/>
      <name val="Aptos Narrow"/>
    </font>
    <font>
      <b/>
      <sz val="12"/>
      <color rgb="FFFFFFFF"/>
      <name val="Aptos Narrow"/>
    </font>
    <font>
      <i/>
      <sz val="11"/>
      <color rgb="FF808080"/>
      <name val="Aptos Narrow"/>
    </font>
    <font>
      <b/>
      <sz val="16"/>
      <name val="Aptos Narrow"/>
    </font>
    <font>
      <b/>
      <sz val="12"/>
      <color rgb="FF000000"/>
      <name val="Aptos Narrow"/>
    </font>
    <font>
      <sz val="11"/>
      <color rgb="FF000000"/>
      <name val="Calibri"/>
      <scheme val="minor"/>
    </font>
    <font>
      <i/>
      <sz val="10"/>
      <name val="Aptos Narrow"/>
    </font>
    <font>
      <b/>
      <sz val="18"/>
      <color rgb="FFFFFFFF"/>
      <name val="Aptos Narrow"/>
    </font>
    <font>
      <b/>
      <sz val="14"/>
      <color rgb="FFFFFFFF"/>
      <name val="Aptos Narrow"/>
    </font>
    <font>
      <b/>
      <sz val="12"/>
      <name val="Aptos Narrow"/>
    </font>
    <font>
      <sz val="12"/>
      <name val="Aptos Narrow"/>
    </font>
    <font>
      <b/>
      <sz val="11"/>
      <color theme="1"/>
      <name val="Calibri"/>
      <family val="2"/>
      <scheme val="minor"/>
    </font>
    <font>
      <sz val="11"/>
      <color theme="0"/>
      <name val="Calibri"/>
      <family val="2"/>
      <scheme val="minor"/>
    </font>
    <font>
      <b/>
      <sz val="14"/>
      <color theme="0"/>
      <name val="Arial Narrow"/>
      <family val="2"/>
    </font>
  </fonts>
  <fills count="14">
    <fill>
      <patternFill patternType="none"/>
    </fill>
    <fill>
      <patternFill patternType="gray125"/>
    </fill>
    <fill>
      <patternFill patternType="solid">
        <fgColor rgb="FF1F4E79"/>
      </patternFill>
    </fill>
    <fill>
      <patternFill patternType="solid">
        <fgColor rgb="FFD9E9F7"/>
      </patternFill>
    </fill>
    <fill>
      <patternFill patternType="solid">
        <fgColor rgb="FF4472C4"/>
      </patternFill>
    </fill>
    <fill>
      <patternFill patternType="solid">
        <fgColor rgb="FFF2F2F2"/>
      </patternFill>
    </fill>
    <fill>
      <patternFill patternType="solid">
        <fgColor rgb="FFFFFF00"/>
      </patternFill>
    </fill>
    <fill>
      <patternFill patternType="solid">
        <fgColor rgb="FFE0E0E0"/>
      </patternFill>
    </fill>
    <fill>
      <patternFill patternType="solid">
        <fgColor rgb="FFFFFFFF"/>
      </patternFill>
    </fill>
    <fill>
      <patternFill patternType="solid">
        <fgColor rgb="FFF8F8F8"/>
      </patternFill>
    </fill>
    <fill>
      <patternFill patternType="solid">
        <fgColor theme="6"/>
        <bgColor indexed="64"/>
      </patternFill>
    </fill>
    <fill>
      <patternFill patternType="solid">
        <fgColor theme="4" tint="-0.499984740745262"/>
        <bgColor indexed="64"/>
      </patternFill>
    </fill>
    <fill>
      <patternFill patternType="solid">
        <fgColor theme="0" tint="-0.249977111117893"/>
        <bgColor indexed="64"/>
      </patternFill>
    </fill>
    <fill>
      <patternFill patternType="solid">
        <fgColor theme="0" tint="-4.9989318521683403E-2"/>
        <bgColor indexed="64"/>
      </patternFill>
    </fill>
  </fills>
  <borders count="8">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D3D3D3"/>
      </left>
      <right style="thin">
        <color rgb="FFD3D3D3"/>
      </right>
      <top style="thin">
        <color rgb="FFD3D3D3"/>
      </top>
      <bottom style="thin">
        <color rgb="FFD3D3D3"/>
      </bottom>
      <diagonal/>
    </border>
    <border>
      <left style="thin">
        <color rgb="FFD0D0D0"/>
      </left>
      <right style="thin">
        <color rgb="FFD0D0D0"/>
      </right>
      <top style="thin">
        <color rgb="FFD0D0D0"/>
      </top>
      <bottom style="thin">
        <color rgb="FFD0D0D0"/>
      </bottom>
      <diagonal/>
    </border>
    <border>
      <left/>
      <right/>
      <top/>
      <bottom style="thin">
        <color rgb="FF000000"/>
      </bottom>
      <diagonal/>
    </border>
    <border>
      <left/>
      <right/>
      <top/>
      <bottom style="thick">
        <color rgb="FF000000"/>
      </bottom>
      <diagonal/>
    </border>
    <border>
      <left style="thin">
        <color rgb="FF000000"/>
      </left>
      <right style="thin">
        <color rgb="FF000000"/>
      </right>
      <top style="thick">
        <color rgb="FF000000"/>
      </top>
      <bottom style="thin">
        <color rgb="FF000000"/>
      </bottom>
      <diagonal/>
    </border>
  </borders>
  <cellStyleXfs count="1">
    <xf numFmtId="0" fontId="0" fillId="0" borderId="1">
      <alignment vertical="top"/>
    </xf>
  </cellStyleXfs>
  <cellXfs count="92">
    <xf numFmtId="0" fontId="0" fillId="0" borderId="1" xfId="0">
      <alignment vertical="top"/>
    </xf>
    <xf numFmtId="0" fontId="7" fillId="4" borderId="2" xfId="0" applyFont="1" applyFill="1" applyBorder="1" applyAlignment="1">
      <alignment horizontal="center" vertical="center"/>
    </xf>
    <xf numFmtId="0" fontId="8" fillId="0" borderId="2" xfId="0" applyFont="1" applyBorder="1">
      <alignment vertical="top"/>
    </xf>
    <xf numFmtId="43" fontId="8" fillId="0" borderId="2" xfId="0" applyNumberFormat="1" applyFont="1" applyBorder="1">
      <alignment vertical="top"/>
    </xf>
    <xf numFmtId="10" fontId="8" fillId="0" borderId="2" xfId="0" applyNumberFormat="1" applyFont="1" applyBorder="1">
      <alignment vertical="top"/>
    </xf>
    <xf numFmtId="0" fontId="9" fillId="2" borderId="0" xfId="0" applyFont="1" applyFill="1" applyBorder="1" applyAlignment="1">
      <alignment horizontal="center" vertical="center"/>
    </xf>
    <xf numFmtId="164" fontId="8" fillId="5" borderId="3" xfId="0" applyNumberFormat="1" applyFont="1" applyFill="1" applyBorder="1">
      <alignment vertical="top"/>
    </xf>
    <xf numFmtId="49" fontId="8" fillId="5" borderId="3" xfId="0" applyNumberFormat="1" applyFont="1" applyFill="1" applyBorder="1">
      <alignment vertical="top"/>
    </xf>
    <xf numFmtId="0" fontId="8" fillId="5" borderId="3" xfId="0" applyFont="1" applyFill="1" applyBorder="1">
      <alignment vertical="top"/>
    </xf>
    <xf numFmtId="165" fontId="8" fillId="5" borderId="3" xfId="0" applyNumberFormat="1" applyFont="1" applyFill="1" applyBorder="1">
      <alignment vertical="top"/>
    </xf>
    <xf numFmtId="0" fontId="8" fillId="5" borderId="3" xfId="0" applyFont="1" applyFill="1" applyBorder="1" applyAlignment="1">
      <alignment horizontal="center" vertical="top"/>
    </xf>
    <xf numFmtId="164" fontId="8" fillId="0" borderId="3" xfId="0" applyNumberFormat="1" applyFont="1" applyBorder="1">
      <alignment vertical="top"/>
    </xf>
    <xf numFmtId="49" fontId="8" fillId="0" borderId="3" xfId="0" applyNumberFormat="1" applyFont="1" applyBorder="1">
      <alignment vertical="top"/>
    </xf>
    <xf numFmtId="0" fontId="8" fillId="0" borderId="3" xfId="0" applyFont="1" applyBorder="1">
      <alignment vertical="top"/>
    </xf>
    <xf numFmtId="165" fontId="8" fillId="0" borderId="3" xfId="0" applyNumberFormat="1" applyFont="1" applyBorder="1">
      <alignment vertical="top"/>
    </xf>
    <xf numFmtId="0" fontId="8" fillId="0" borderId="3" xfId="0" applyFont="1" applyBorder="1" applyAlignment="1">
      <alignment horizontal="center" vertical="top"/>
    </xf>
    <xf numFmtId="49" fontId="8" fillId="0" borderId="0" xfId="0" applyNumberFormat="1" applyFont="1" applyBorder="1">
      <alignment vertical="top"/>
    </xf>
    <xf numFmtId="0" fontId="8" fillId="5" borderId="4" xfId="0" applyFont="1" applyFill="1" applyBorder="1">
      <alignment vertical="top"/>
    </xf>
    <xf numFmtId="49" fontId="8" fillId="5" borderId="4" xfId="0" applyNumberFormat="1" applyFont="1" applyFill="1" applyBorder="1" applyAlignment="1">
      <alignment horizontal="center" vertical="top"/>
    </xf>
    <xf numFmtId="165" fontId="8" fillId="5" borderId="4" xfId="0" applyNumberFormat="1" applyFont="1" applyFill="1" applyBorder="1">
      <alignment vertical="top"/>
    </xf>
    <xf numFmtId="10" fontId="8" fillId="5" borderId="4" xfId="0" applyNumberFormat="1" applyFont="1" applyFill="1" applyBorder="1">
      <alignment vertical="top"/>
    </xf>
    <xf numFmtId="0" fontId="8" fillId="5" borderId="4" xfId="0" applyFont="1" applyFill="1" applyBorder="1" applyAlignment="1">
      <alignment horizontal="center" vertical="top"/>
    </xf>
    <xf numFmtId="0" fontId="8" fillId="0" borderId="4" xfId="0" applyFont="1" applyBorder="1">
      <alignment vertical="top"/>
    </xf>
    <xf numFmtId="49" fontId="8" fillId="0" borderId="4" xfId="0" applyNumberFormat="1" applyFont="1" applyBorder="1" applyAlignment="1">
      <alignment horizontal="center" vertical="top"/>
    </xf>
    <xf numFmtId="165" fontId="8" fillId="0" borderId="4" xfId="0" applyNumberFormat="1" applyFont="1" applyBorder="1">
      <alignment vertical="top"/>
    </xf>
    <xf numFmtId="10" fontId="8" fillId="0" borderId="4" xfId="0" applyNumberFormat="1" applyFont="1" applyBorder="1">
      <alignment vertical="top"/>
    </xf>
    <xf numFmtId="0" fontId="8" fillId="0" borderId="4" xfId="0" applyFont="1" applyBorder="1" applyAlignment="1">
      <alignment horizontal="center" vertical="top"/>
    </xf>
    <xf numFmtId="0" fontId="9" fillId="2" borderId="0" xfId="0" applyFont="1" applyFill="1" applyBorder="1" applyAlignment="1">
      <alignment horizontal="center" vertical="top"/>
    </xf>
    <xf numFmtId="49" fontId="8" fillId="5" borderId="0" xfId="0" applyNumberFormat="1" applyFont="1" applyFill="1" applyBorder="1" applyAlignment="1">
      <alignment horizontal="center" vertical="top"/>
    </xf>
    <xf numFmtId="0" fontId="8" fillId="5" borderId="0" xfId="0" applyFont="1" applyFill="1" applyBorder="1">
      <alignment vertical="top"/>
    </xf>
    <xf numFmtId="43" fontId="8" fillId="5" borderId="0" xfId="0" applyNumberFormat="1" applyFont="1" applyFill="1" applyBorder="1">
      <alignment vertical="top"/>
    </xf>
    <xf numFmtId="10" fontId="8" fillId="5" borderId="0" xfId="0" applyNumberFormat="1" applyFont="1" applyFill="1" applyBorder="1">
      <alignment vertical="top"/>
    </xf>
    <xf numFmtId="49" fontId="8" fillId="5" borderId="5" xfId="0" applyNumberFormat="1" applyFont="1" applyFill="1" applyBorder="1" applyAlignment="1">
      <alignment horizontal="center" vertical="top"/>
    </xf>
    <xf numFmtId="0" fontId="8" fillId="5" borderId="5" xfId="0" applyFont="1" applyFill="1" applyBorder="1">
      <alignment vertical="top"/>
    </xf>
    <xf numFmtId="43" fontId="8" fillId="5" borderId="5" xfId="0" applyNumberFormat="1" applyFont="1" applyFill="1" applyBorder="1">
      <alignment vertical="top"/>
    </xf>
    <xf numFmtId="10" fontId="8" fillId="5" borderId="5" xfId="0" applyNumberFormat="1" applyFont="1" applyFill="1" applyBorder="1">
      <alignment vertical="top"/>
    </xf>
    <xf numFmtId="49" fontId="8" fillId="0" borderId="0" xfId="0" applyNumberFormat="1" applyFont="1" applyBorder="1" applyAlignment="1">
      <alignment horizontal="center" vertical="top"/>
    </xf>
    <xf numFmtId="43" fontId="8" fillId="0" borderId="0" xfId="0" applyNumberFormat="1" applyFont="1" applyBorder="1">
      <alignment vertical="top"/>
    </xf>
    <xf numFmtId="10" fontId="8" fillId="0" borderId="0" xfId="0" applyNumberFormat="1" applyFont="1" applyBorder="1">
      <alignment vertical="top"/>
    </xf>
    <xf numFmtId="49" fontId="8" fillId="0" borderId="5" xfId="0" applyNumberFormat="1" applyFont="1" applyBorder="1" applyAlignment="1">
      <alignment horizontal="center" vertical="top"/>
    </xf>
    <xf numFmtId="0" fontId="8" fillId="0" borderId="5" xfId="0" applyFont="1" applyBorder="1">
      <alignment vertical="top"/>
    </xf>
    <xf numFmtId="43" fontId="8" fillId="0" borderId="5" xfId="0" applyNumberFormat="1" applyFont="1" applyBorder="1">
      <alignment vertical="top"/>
    </xf>
    <xf numFmtId="10" fontId="8" fillId="0" borderId="5" xfId="0" applyNumberFormat="1" applyFont="1" applyBorder="1">
      <alignment vertical="top"/>
    </xf>
    <xf numFmtId="0" fontId="11" fillId="0" borderId="0" xfId="0" applyFont="1" applyBorder="1" applyAlignment="1">
      <alignment horizontal="right" vertical="top"/>
    </xf>
    <xf numFmtId="43" fontId="8" fillId="6" borderId="0" xfId="0" applyNumberFormat="1" applyFont="1" applyFill="1" applyBorder="1">
      <alignment vertical="top"/>
    </xf>
    <xf numFmtId="0" fontId="9" fillId="2" borderId="2" xfId="0" applyFont="1" applyFill="1" applyBorder="1" applyAlignment="1">
      <alignment horizontal="center" vertical="top"/>
    </xf>
    <xf numFmtId="3" fontId="8" fillId="5" borderId="2" xfId="0" applyNumberFormat="1" applyFont="1" applyFill="1" applyBorder="1" applyAlignment="1">
      <alignment horizontal="center" vertical="top"/>
    </xf>
    <xf numFmtId="43" fontId="8" fillId="5" borderId="2" xfId="0" applyNumberFormat="1" applyFont="1" applyFill="1" applyBorder="1">
      <alignment vertical="top"/>
    </xf>
    <xf numFmtId="0" fontId="8" fillId="0" borderId="2" xfId="0" applyFont="1" applyBorder="1" applyAlignment="1">
      <alignment horizontal="center" vertical="top"/>
    </xf>
    <xf numFmtId="0" fontId="8" fillId="5" borderId="2" xfId="0" applyFont="1" applyFill="1" applyBorder="1" applyAlignment="1">
      <alignment horizontal="center" vertical="top"/>
    </xf>
    <xf numFmtId="49" fontId="11" fillId="0" borderId="0" xfId="0" applyNumberFormat="1" applyFont="1" applyBorder="1" applyAlignment="1">
      <alignment horizontal="right" vertical="top"/>
    </xf>
    <xf numFmtId="3" fontId="8" fillId="0" borderId="0" xfId="0" applyNumberFormat="1" applyFont="1" applyBorder="1">
      <alignment vertical="top"/>
    </xf>
    <xf numFmtId="0" fontId="13" fillId="0" borderId="0" xfId="0" applyFont="1" applyBorder="1">
      <alignment vertical="top"/>
    </xf>
    <xf numFmtId="0" fontId="15" fillId="7" borderId="2" xfId="0" applyFont="1" applyFill="1" applyBorder="1" applyAlignment="1">
      <alignment horizontal="center" vertical="center"/>
    </xf>
    <xf numFmtId="0" fontId="8" fillId="8" borderId="2" xfId="0" applyFont="1" applyFill="1" applyBorder="1" applyAlignment="1">
      <alignment horizontal="center" vertical="top"/>
    </xf>
    <xf numFmtId="0" fontId="8" fillId="8" borderId="2" xfId="0" applyFont="1" applyFill="1" applyBorder="1">
      <alignment vertical="top"/>
    </xf>
    <xf numFmtId="0" fontId="8" fillId="8" borderId="2" xfId="0" applyFont="1" applyFill="1" applyBorder="1" applyAlignment="1">
      <alignment horizontal="right" vertical="top"/>
    </xf>
    <xf numFmtId="0" fontId="8" fillId="9" borderId="2" xfId="0" applyFont="1" applyFill="1" applyBorder="1" applyAlignment="1">
      <alignment horizontal="center" vertical="top"/>
    </xf>
    <xf numFmtId="0" fontId="8" fillId="9" borderId="2" xfId="0" applyFont="1" applyFill="1" applyBorder="1">
      <alignment vertical="top"/>
    </xf>
    <xf numFmtId="0" fontId="8" fillId="9" borderId="2" xfId="0" applyFont="1" applyFill="1" applyBorder="1" applyAlignment="1">
      <alignment horizontal="right" vertical="top"/>
    </xf>
    <xf numFmtId="0" fontId="16" fillId="7" borderId="7" xfId="0" applyFont="1" applyFill="1" applyBorder="1" applyAlignment="1">
      <alignment horizontal="right" vertical="center"/>
    </xf>
    <xf numFmtId="0" fontId="17" fillId="0" borderId="0" xfId="0" applyFont="1" applyBorder="1" applyAlignment="1">
      <alignment horizontal="left" vertical="top"/>
    </xf>
    <xf numFmtId="0" fontId="8" fillId="5" borderId="0" xfId="0" applyFont="1" applyFill="1" applyBorder="1" applyAlignment="1">
      <alignment horizontal="right" vertical="top"/>
    </xf>
    <xf numFmtId="0" fontId="8" fillId="0" borderId="0" xfId="0" applyFont="1" applyBorder="1" applyAlignment="1">
      <alignment horizontal="right" vertical="top"/>
    </xf>
    <xf numFmtId="0" fontId="20" fillId="5" borderId="0" xfId="0" applyFont="1" applyFill="1" applyBorder="1" applyAlignment="1">
      <alignment horizontal="left" vertical="top"/>
    </xf>
    <xf numFmtId="0" fontId="20" fillId="0" borderId="0" xfId="0" applyFont="1" applyBorder="1" applyAlignment="1">
      <alignment horizontal="left" vertical="top"/>
    </xf>
    <xf numFmtId="0" fontId="21" fillId="5" borderId="0" xfId="0" applyFont="1" applyFill="1" applyBorder="1" applyAlignment="1">
      <alignment horizontal="left" vertical="top"/>
    </xf>
    <xf numFmtId="0" fontId="23" fillId="11" borderId="1" xfId="0" applyFont="1" applyFill="1">
      <alignment vertical="top"/>
    </xf>
    <xf numFmtId="0" fontId="4" fillId="2" borderId="0" xfId="0" applyFont="1" applyFill="1" applyBorder="1" applyAlignment="1">
      <alignment horizontal="center" vertical="center"/>
    </xf>
    <xf numFmtId="0" fontId="0" fillId="0" borderId="1" xfId="0">
      <alignment vertical="top"/>
    </xf>
    <xf numFmtId="0" fontId="3" fillId="2" borderId="0" xfId="0" applyFont="1" applyFill="1" applyBorder="1" applyAlignment="1">
      <alignment horizontal="center" vertical="center"/>
    </xf>
    <xf numFmtId="0" fontId="5" fillId="3" borderId="0" xfId="0" applyFont="1" applyFill="1" applyBorder="1" applyAlignment="1">
      <alignment horizontal="center" vertical="center"/>
    </xf>
    <xf numFmtId="0" fontId="6" fillId="0" borderId="0" xfId="0" applyFont="1" applyBorder="1" applyAlignment="1">
      <alignment horizontal="center" vertical="center"/>
    </xf>
    <xf numFmtId="0" fontId="9" fillId="2" borderId="0" xfId="0" applyFont="1" applyFill="1" applyBorder="1" applyAlignment="1">
      <alignment horizontal="center" vertical="center"/>
    </xf>
    <xf numFmtId="0" fontId="10" fillId="2" borderId="0" xfId="0" applyFont="1" applyFill="1" applyBorder="1" applyAlignment="1">
      <alignment horizontal="center" vertical="center"/>
    </xf>
    <xf numFmtId="0" fontId="12" fillId="2" borderId="0" xfId="0" applyFont="1" applyFill="1" applyBorder="1" applyAlignment="1">
      <alignment horizontal="center" vertical="center"/>
    </xf>
    <xf numFmtId="0" fontId="14" fillId="0" borderId="6" xfId="0" applyFont="1" applyBorder="1" applyAlignment="1">
      <alignment horizontal="center" vertical="center"/>
    </xf>
    <xf numFmtId="0" fontId="15" fillId="7" borderId="7" xfId="0" applyFont="1" applyFill="1" applyBorder="1" applyAlignment="1">
      <alignment horizontal="right" vertical="center"/>
    </xf>
    <xf numFmtId="0" fontId="17" fillId="0" borderId="0" xfId="0" applyFont="1" applyBorder="1" applyAlignment="1">
      <alignment horizontal="right" vertical="top"/>
    </xf>
    <xf numFmtId="0" fontId="2" fillId="10" borderId="1" xfId="0" applyFont="1" applyFill="1" applyAlignment="1">
      <alignment horizontal="center" vertical="center" wrapText="1"/>
    </xf>
    <xf numFmtId="0" fontId="0" fillId="10" borderId="1" xfId="0" applyFill="1" applyAlignment="1">
      <alignment horizontal="center" vertical="center"/>
    </xf>
    <xf numFmtId="0" fontId="24" fillId="11" borderId="1" xfId="0" applyFont="1" applyFill="1" applyAlignment="1">
      <alignment horizontal="center" vertical="center"/>
    </xf>
    <xf numFmtId="0" fontId="22" fillId="10" borderId="1" xfId="0" applyFont="1" applyFill="1" applyAlignment="1">
      <alignment horizontal="center" vertical="center" wrapText="1"/>
    </xf>
    <xf numFmtId="0" fontId="22" fillId="10" borderId="1" xfId="0" applyFont="1" applyFill="1" applyAlignment="1">
      <alignment horizontal="center" vertical="center"/>
    </xf>
    <xf numFmtId="0" fontId="8" fillId="5" borderId="0" xfId="0" applyFont="1" applyFill="1" applyBorder="1" applyAlignment="1">
      <alignment horizontal="left" vertical="top"/>
    </xf>
    <xf numFmtId="0" fontId="8" fillId="0" borderId="0" xfId="0" applyFont="1" applyBorder="1" applyAlignment="1">
      <alignment horizontal="left" vertical="top"/>
    </xf>
    <xf numFmtId="0" fontId="19" fillId="2" borderId="0" xfId="0" applyFont="1" applyFill="1" applyBorder="1" applyAlignment="1">
      <alignment horizontal="left" vertical="center"/>
    </xf>
    <xf numFmtId="0" fontId="18" fillId="2" borderId="0" xfId="0" applyFont="1" applyFill="1" applyBorder="1" applyAlignment="1">
      <alignment horizontal="center" vertical="center"/>
    </xf>
    <xf numFmtId="0" fontId="22" fillId="12" borderId="1" xfId="0" applyFont="1" applyFill="1" applyAlignment="1">
      <alignment horizontal="center" vertical="center" wrapText="1"/>
    </xf>
    <xf numFmtId="0" fontId="22" fillId="13" borderId="1" xfId="0" applyFont="1" applyFill="1" applyAlignment="1">
      <alignment horizontal="center" vertical="center" wrapText="1"/>
    </xf>
    <xf numFmtId="0" fontId="22" fillId="13" borderId="1" xfId="0" applyFont="1" applyFill="1" applyAlignment="1">
      <alignment horizontal="center" vertical="center"/>
    </xf>
    <xf numFmtId="0" fontId="22" fillId="0" borderId="1"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b="0">
                <a:solidFill>
                  <a:srgbClr val="333333"/>
                </a:solidFill>
                <a:latin typeface="Arial"/>
              </a:defRPr>
            </a:pPr>
            <a:r>
              <a:rPr lang="en-US" sz="1050" b="0">
                <a:solidFill>
                  <a:srgbClr val="333333"/>
                </a:solidFill>
                <a:latin typeface="Arial"/>
              </a:rPr>
              <a:t>Spending by Category</a:t>
            </a:r>
            <a:endParaRPr lang="en-US"/>
          </a:p>
        </c:rich>
      </c:tx>
      <c:layout/>
      <c:overlay val="0"/>
      <c:spPr>
        <a:noFill/>
        <a:ln>
          <a:noFill/>
        </a:ln>
      </c:spPr>
    </c:title>
    <c:autoTitleDeleted val="0"/>
    <c:plotArea>
      <c:layout/>
      <c:pieChart>
        <c:varyColors val="1"/>
        <c:ser>
          <c:idx val="0"/>
          <c:order val="0"/>
          <c:tx>
            <c:strRef>
              <c:f>Dashboard!$G$9</c:f>
              <c:strCache>
                <c:ptCount val="1"/>
                <c:pt idx="0">
                  <c:v>Amount</c:v>
                </c:pt>
              </c:strCache>
            </c:strRef>
          </c:tx>
          <c:spPr>
            <a:ln w="19050">
              <a:solidFill>
                <a:srgbClr val="FFFFFF"/>
              </a:solidFill>
            </a:ln>
          </c:spPr>
          <c:dPt>
            <c:idx val="0"/>
            <c:bubble3D val="0"/>
            <c:spPr>
              <a:solidFill>
                <a:schemeClr val="accent1"/>
              </a:solidFill>
              <a:ln w="19050">
                <a:solidFill>
                  <a:srgbClr val="FFFFFF"/>
                </a:solidFill>
                <a:prstDash val="solid"/>
              </a:ln>
            </c:spPr>
            <c:extLst>
              <c:ext xmlns:c16="http://schemas.microsoft.com/office/drawing/2014/chart" uri="{C3380CC4-5D6E-409C-BE32-E72D297353CC}">
                <c16:uniqueId val="{00000001-022B-4620-8AD1-D61DF62F5119}"/>
              </c:ext>
            </c:extLst>
          </c:dPt>
          <c:dPt>
            <c:idx val="1"/>
            <c:bubble3D val="0"/>
            <c:spPr>
              <a:solidFill>
                <a:schemeClr val="accent2"/>
              </a:solidFill>
              <a:ln w="19050">
                <a:solidFill>
                  <a:srgbClr val="FFFFFF"/>
                </a:solidFill>
                <a:prstDash val="solid"/>
              </a:ln>
            </c:spPr>
            <c:extLst>
              <c:ext xmlns:c16="http://schemas.microsoft.com/office/drawing/2014/chart" uri="{C3380CC4-5D6E-409C-BE32-E72D297353CC}">
                <c16:uniqueId val="{00000003-022B-4620-8AD1-D61DF62F5119}"/>
              </c:ext>
            </c:extLst>
          </c:dPt>
          <c:dPt>
            <c:idx val="2"/>
            <c:bubble3D val="0"/>
            <c:spPr>
              <a:solidFill>
                <a:schemeClr val="accent3"/>
              </a:solidFill>
              <a:ln w="19050">
                <a:solidFill>
                  <a:srgbClr val="FFFFFF"/>
                </a:solidFill>
                <a:prstDash val="solid"/>
              </a:ln>
            </c:spPr>
            <c:extLst>
              <c:ext xmlns:c16="http://schemas.microsoft.com/office/drawing/2014/chart" uri="{C3380CC4-5D6E-409C-BE32-E72D297353CC}">
                <c16:uniqueId val="{00000005-022B-4620-8AD1-D61DF62F5119}"/>
              </c:ext>
            </c:extLst>
          </c:dPt>
          <c:dPt>
            <c:idx val="3"/>
            <c:bubble3D val="0"/>
            <c:spPr>
              <a:solidFill>
                <a:schemeClr val="accent4"/>
              </a:solidFill>
              <a:ln w="19050">
                <a:solidFill>
                  <a:srgbClr val="FFFFFF"/>
                </a:solidFill>
                <a:prstDash val="solid"/>
              </a:ln>
            </c:spPr>
            <c:extLst>
              <c:ext xmlns:c16="http://schemas.microsoft.com/office/drawing/2014/chart" uri="{C3380CC4-5D6E-409C-BE32-E72D297353CC}">
                <c16:uniqueId val="{00000007-022B-4620-8AD1-D61DF62F5119}"/>
              </c:ext>
            </c:extLst>
          </c:dPt>
          <c:dPt>
            <c:idx val="4"/>
            <c:bubble3D val="0"/>
            <c:spPr>
              <a:solidFill>
                <a:schemeClr val="accent5"/>
              </a:solidFill>
              <a:ln w="19050">
                <a:solidFill>
                  <a:srgbClr val="FFFFFF"/>
                </a:solidFill>
                <a:prstDash val="solid"/>
              </a:ln>
            </c:spPr>
            <c:extLst>
              <c:ext xmlns:c16="http://schemas.microsoft.com/office/drawing/2014/chart" uri="{C3380CC4-5D6E-409C-BE32-E72D297353CC}">
                <c16:uniqueId val="{00000009-022B-4620-8AD1-D61DF62F5119}"/>
              </c:ext>
            </c:extLst>
          </c:dPt>
          <c:dPt>
            <c:idx val="5"/>
            <c:bubble3D val="0"/>
            <c:spPr>
              <a:solidFill>
                <a:schemeClr val="accent6"/>
              </a:solidFill>
              <a:ln w="19050">
                <a:solidFill>
                  <a:srgbClr val="FFFFFF"/>
                </a:solidFill>
                <a:prstDash val="solid"/>
              </a:ln>
            </c:spPr>
            <c:extLst>
              <c:ext xmlns:c16="http://schemas.microsoft.com/office/drawing/2014/chart" uri="{C3380CC4-5D6E-409C-BE32-E72D297353CC}">
                <c16:uniqueId val="{0000000B-022B-4620-8AD1-D61DF62F5119}"/>
              </c:ext>
            </c:extLst>
          </c:dPt>
          <c:dPt>
            <c:idx val="6"/>
            <c:bubble3D val="0"/>
            <c:spPr>
              <a:solidFill>
                <a:schemeClr val="accent1">
                  <a:lumMod val="60000"/>
                </a:schemeClr>
              </a:solidFill>
              <a:ln w="19050">
                <a:solidFill>
                  <a:srgbClr val="FFFFFF"/>
                </a:solidFill>
                <a:prstDash val="solid"/>
              </a:ln>
            </c:spPr>
            <c:extLst>
              <c:ext xmlns:c16="http://schemas.microsoft.com/office/drawing/2014/chart" uri="{C3380CC4-5D6E-409C-BE32-E72D297353CC}">
                <c16:uniqueId val="{0000000D-022B-4620-8AD1-D61DF62F5119}"/>
              </c:ext>
            </c:extLst>
          </c:dPt>
          <c:dPt>
            <c:idx val="7"/>
            <c:bubble3D val="0"/>
            <c:spPr>
              <a:solidFill>
                <a:schemeClr val="accent2">
                  <a:lumMod val="60000"/>
                </a:schemeClr>
              </a:solidFill>
              <a:ln w="19050">
                <a:solidFill>
                  <a:srgbClr val="FFFFFF"/>
                </a:solidFill>
                <a:prstDash val="solid"/>
              </a:ln>
            </c:spPr>
            <c:extLst>
              <c:ext xmlns:c16="http://schemas.microsoft.com/office/drawing/2014/chart" uri="{C3380CC4-5D6E-409C-BE32-E72D297353CC}">
                <c16:uniqueId val="{0000000F-022B-4620-8AD1-D61DF62F5119}"/>
              </c:ext>
            </c:extLst>
          </c:dPt>
          <c:dLbls>
            <c:spPr>
              <a:noFill/>
              <a:ln>
                <a:noFill/>
              </a:ln>
            </c:spPr>
            <c:dLblPos val="outEnd"/>
            <c:showLegendKey val="0"/>
            <c:showVal val="0"/>
            <c:showCatName val="0"/>
            <c:showSerName val="0"/>
            <c:showPercent val="1"/>
            <c:showBubbleSize val="0"/>
            <c:separator>, </c:separator>
            <c:showLeaderLines val="1"/>
            <c:leaderLines>
              <c:spPr>
                <a:ln w="9525">
                  <a:solidFill>
                    <a:schemeClr val="tx1">
                      <a:lumMod val="35000"/>
                      <a:lumOff val="65000"/>
                    </a:schemeClr>
                  </a:solidFill>
                </a:ln>
              </c:spPr>
            </c:leaderLines>
            <c:extLst>
              <c:ext xmlns:c15="http://schemas.microsoft.com/office/drawing/2012/chart" uri="{CE6537A1-D6FC-4f65-9D91-7224C49458BB}">
                <c15:layout/>
              </c:ext>
            </c:extLst>
          </c:dLbls>
          <c:cat>
            <c:strRef>
              <c:f>Dashboard!$F$10:$F$17</c:f>
              <c:strCache>
                <c:ptCount val="8"/>
                <c:pt idx="0">
                  <c:v>Groceries</c:v>
                </c:pt>
                <c:pt idx="1">
                  <c:v>Gas</c:v>
                </c:pt>
                <c:pt idx="2">
                  <c:v>Dining</c:v>
                </c:pt>
                <c:pt idx="3">
                  <c:v>Travel</c:v>
                </c:pt>
                <c:pt idx="4">
                  <c:v>Bills</c:v>
                </c:pt>
                <c:pt idx="5">
                  <c:v>Online Shopping</c:v>
                </c:pt>
                <c:pt idx="6">
                  <c:v>Entertainment</c:v>
                </c:pt>
                <c:pt idx="7">
                  <c:v>Other</c:v>
                </c:pt>
              </c:strCache>
            </c:strRef>
          </c:cat>
          <c:val>
            <c:numRef>
              <c:f>Dashboard!$G$10:$G$17</c:f>
              <c:numCache>
                <c:formatCode>_(* #,##0.00_);_(* \(#,##0.00\);_(* "-"??_);_(@_)</c:formatCode>
                <c:ptCount val="8"/>
                <c:pt idx="0">
                  <c:v>746.44999999999993</c:v>
                </c:pt>
                <c:pt idx="1">
                  <c:v>156.35000000000002</c:v>
                </c:pt>
                <c:pt idx="2">
                  <c:v>179.8</c:v>
                </c:pt>
                <c:pt idx="3">
                  <c:v>714</c:v>
                </c:pt>
                <c:pt idx="4">
                  <c:v>-423.74</c:v>
                </c:pt>
                <c:pt idx="5">
                  <c:v>833.67000000000007</c:v>
                </c:pt>
                <c:pt idx="6">
                  <c:v>68.98</c:v>
                </c:pt>
                <c:pt idx="7">
                  <c:v>0</c:v>
                </c:pt>
              </c:numCache>
            </c:numRef>
          </c:val>
          <c:extLst>
            <c:ext xmlns:c16="http://schemas.microsoft.com/office/drawing/2014/chart" uri="{C3380CC4-5D6E-409C-BE32-E72D297353CC}">
              <c16:uniqueId val="{00000010-022B-4620-8AD1-D61DF62F5119}"/>
            </c:ext>
          </c:extLst>
        </c:ser>
        <c:dLbls>
          <c:showLegendKey val="0"/>
          <c:showVal val="0"/>
          <c:showCatName val="0"/>
          <c:showSerName val="0"/>
          <c:showPercent val="0"/>
          <c:showBubbleSize val="0"/>
          <c:showLeaderLines val="1"/>
        </c:dLbls>
        <c:firstSliceAng val="0"/>
      </c:pieChart>
      <c:spPr>
        <a:noFill/>
        <a:ln>
          <a:noFill/>
        </a:ln>
      </c:spPr>
    </c:plotArea>
    <c:legend>
      <c:legendPos val="r"/>
      <c:layout/>
      <c:overlay val="0"/>
      <c:spPr>
        <a:noFill/>
        <a:ln>
          <a:noFill/>
        </a:ln>
      </c:spPr>
      <c:txPr>
        <a:bodyPr/>
        <a:lstStyle/>
        <a:p>
          <a:pPr>
            <a:defRPr sz="750" b="0">
              <a:solidFill>
                <a:schemeClr val="tx1">
                  <a:lumMod val="65000"/>
                  <a:lumOff val="35000"/>
                </a:schemeClr>
              </a:solidFill>
              <a:latin typeface="Arial"/>
            </a:defRPr>
          </a:pPr>
          <a:endParaRPr lang="en-US"/>
        </a:p>
      </c:txPr>
    </c:legend>
    <c:plotVisOnly val="1"/>
    <c:dispBlanksAs val="gap"/>
    <c:showDLblsOverMax val="0"/>
    <c:extLst>
      <c:ext xmlns:c16r3="http://schemas.microsoft.com/office/drawing/2017/03/chart" uri="{56B9EC1D-385E-4148-901F-78D8002777C0}">
        <c16r3:dataDisplayOptions16>
          <c16r3:dispNaAsBlank val="0"/>
        </c16r3:dataDisplayOptions16>
      </c:ext>
    </c:extLst>
  </c:chart>
  <c:spPr>
    <a:solidFill>
      <a:schemeClr val="bg1"/>
    </a:solidFill>
    <a:ln w="9525">
      <a:solidFill>
        <a:schemeClr val="tx1">
          <a:lumMod val="15000"/>
          <a:lumOff val="85000"/>
        </a:schemeClr>
      </a:solidFill>
    </a:ln>
  </c:spPr>
  <c:txPr>
    <a:bodyPr/>
    <a:lstStyle/>
    <a:p>
      <a:pPr>
        <a:defRPr b="0">
          <a:solidFill>
            <a:schemeClr val="tx1">
              <a:lumMod val="65000"/>
              <a:lumOff val="35000"/>
            </a:schemeClr>
          </a:solidFill>
          <a:latin typeface="+mn-lt"/>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b="0">
                <a:solidFill>
                  <a:srgbClr val="333333"/>
                </a:solidFill>
                <a:latin typeface="Arial"/>
              </a:defRPr>
            </a:pPr>
            <a:r>
              <a:rPr lang="en-US" sz="1050" b="0">
                <a:solidFill>
                  <a:srgbClr val="333333"/>
                </a:solidFill>
                <a:latin typeface="Arial"/>
              </a:rPr>
              <a:t>Monthly Balance Trend</a:t>
            </a:r>
            <a:endParaRPr lang="en-US"/>
          </a:p>
        </c:rich>
      </c:tx>
      <c:layout/>
      <c:overlay val="0"/>
      <c:spPr>
        <a:noFill/>
        <a:ln>
          <a:noFill/>
        </a:ln>
      </c:spPr>
    </c:title>
    <c:autoTitleDeleted val="0"/>
    <c:plotArea>
      <c:layout/>
      <c:lineChart>
        <c:grouping val="standard"/>
        <c:varyColors val="0"/>
        <c:ser>
          <c:idx val="0"/>
          <c:order val="0"/>
          <c:tx>
            <c:strRef>
              <c:f>Dashboard!$A$21</c:f>
              <c:strCache>
                <c:ptCount val="1"/>
                <c:pt idx="0">
                  <c:v>Oct 2025</c:v>
                </c:pt>
              </c:strCache>
            </c:strRef>
          </c:tx>
          <c:spPr>
            <a:ln w="19050"/>
          </c:spPr>
          <c:marker>
            <c:symbol val="none"/>
          </c:marker>
          <c:cat>
            <c:strRef>
              <c:f>Dashboard!$B$20</c:f>
              <c:strCache>
                <c:ptCount val="1"/>
                <c:pt idx="0">
                  <c:v>Total Balance</c:v>
                </c:pt>
              </c:strCache>
            </c:strRef>
          </c:cat>
          <c:val>
            <c:numRef>
              <c:f>Dashboard!$B$21</c:f>
              <c:numCache>
                <c:formatCode>_(* #,##0.00_);_(* \(#,##0.00\);_(* "-"??_);_(@_)</c:formatCode>
                <c:ptCount val="1"/>
                <c:pt idx="0">
                  <c:v>0</c:v>
                </c:pt>
              </c:numCache>
            </c:numRef>
          </c:val>
          <c:smooth val="0"/>
          <c:extLst>
            <c:ext xmlns:c16="http://schemas.microsoft.com/office/drawing/2014/chart" uri="{C3380CC4-5D6E-409C-BE32-E72D297353CC}">
              <c16:uniqueId val="{00000000-25FC-4B07-89CD-933D35EDEDA3}"/>
            </c:ext>
          </c:extLst>
        </c:ser>
        <c:ser>
          <c:idx val="1"/>
          <c:order val="1"/>
          <c:tx>
            <c:strRef>
              <c:f>Dashboard!$A$22</c:f>
              <c:strCache>
                <c:ptCount val="1"/>
                <c:pt idx="0">
                  <c:v>Nov 2025</c:v>
                </c:pt>
              </c:strCache>
            </c:strRef>
          </c:tx>
          <c:spPr>
            <a:ln w="19050"/>
          </c:spPr>
          <c:marker>
            <c:symbol val="none"/>
          </c:marker>
          <c:cat>
            <c:strRef>
              <c:f>Dashboard!$B$20</c:f>
              <c:strCache>
                <c:ptCount val="1"/>
                <c:pt idx="0">
                  <c:v>Total Balance</c:v>
                </c:pt>
              </c:strCache>
            </c:strRef>
          </c:cat>
          <c:val>
            <c:numRef>
              <c:f>Dashboard!$B$22</c:f>
              <c:numCache>
                <c:formatCode>_(* #,##0.00_);_(* \(#,##0.00\);_(* "-"??_);_(@_)</c:formatCode>
                <c:ptCount val="1"/>
                <c:pt idx="0">
                  <c:v>0</c:v>
                </c:pt>
              </c:numCache>
            </c:numRef>
          </c:val>
          <c:smooth val="0"/>
          <c:extLst>
            <c:ext xmlns:c16="http://schemas.microsoft.com/office/drawing/2014/chart" uri="{C3380CC4-5D6E-409C-BE32-E72D297353CC}">
              <c16:uniqueId val="{00000001-25FC-4B07-89CD-933D35EDEDA3}"/>
            </c:ext>
          </c:extLst>
        </c:ser>
        <c:ser>
          <c:idx val="2"/>
          <c:order val="2"/>
          <c:tx>
            <c:strRef>
              <c:f>Dashboard!$A$23</c:f>
              <c:strCache>
                <c:ptCount val="1"/>
                <c:pt idx="0">
                  <c:v>Dec 2025</c:v>
                </c:pt>
              </c:strCache>
            </c:strRef>
          </c:tx>
          <c:spPr>
            <a:ln w="19050"/>
          </c:spPr>
          <c:marker>
            <c:symbol val="none"/>
          </c:marker>
          <c:cat>
            <c:strRef>
              <c:f>Dashboard!$B$20</c:f>
              <c:strCache>
                <c:ptCount val="1"/>
                <c:pt idx="0">
                  <c:v>Total Balance</c:v>
                </c:pt>
              </c:strCache>
            </c:strRef>
          </c:cat>
          <c:val>
            <c:numRef>
              <c:f>Dashboard!$B$23</c:f>
              <c:numCache>
                <c:formatCode>_(* #,##0.00_);_(* \(#,##0.00\);_(* "-"??_);_(@_)</c:formatCode>
                <c:ptCount val="1"/>
                <c:pt idx="0">
                  <c:v>0</c:v>
                </c:pt>
              </c:numCache>
            </c:numRef>
          </c:val>
          <c:smooth val="0"/>
          <c:extLst>
            <c:ext xmlns:c16="http://schemas.microsoft.com/office/drawing/2014/chart" uri="{C3380CC4-5D6E-409C-BE32-E72D297353CC}">
              <c16:uniqueId val="{00000002-25FC-4B07-89CD-933D35EDEDA3}"/>
            </c:ext>
          </c:extLst>
        </c:ser>
        <c:dLbls>
          <c:showLegendKey val="0"/>
          <c:showVal val="0"/>
          <c:showCatName val="0"/>
          <c:showSerName val="0"/>
          <c:showPercent val="0"/>
          <c:showBubbleSize val="0"/>
        </c:dLbls>
        <c:smooth val="0"/>
        <c:axId val="19400499"/>
        <c:axId val="81194031"/>
      </c:lineChart>
      <c:catAx>
        <c:axId val="19400499"/>
        <c:scaling>
          <c:orientation val="minMax"/>
        </c:scaling>
        <c:delete val="0"/>
        <c:axPos val="b"/>
        <c:numFmt formatCode="General" sourceLinked="1"/>
        <c:majorTickMark val="none"/>
        <c:minorTickMark val="none"/>
        <c:tickLblPos val="nextTo"/>
        <c:spPr>
          <a:ln w="9525">
            <a:solidFill>
              <a:schemeClr val="tx1">
                <a:lumMod val="15000"/>
                <a:lumOff val="85000"/>
              </a:schemeClr>
            </a:solidFill>
          </a:ln>
        </c:spPr>
        <c:txPr>
          <a:bodyPr/>
          <a:lstStyle/>
          <a:p>
            <a:pPr>
              <a:defRPr sz="900" b="0">
                <a:solidFill>
                  <a:schemeClr val="tx1">
                    <a:lumMod val="65000"/>
                    <a:lumOff val="35000"/>
                  </a:schemeClr>
                </a:solidFill>
                <a:latin typeface="+mn-lt"/>
              </a:defRPr>
            </a:pPr>
            <a:endParaRPr lang="en-US"/>
          </a:p>
        </c:txPr>
        <c:crossAx val="81194031"/>
        <c:crosses val="autoZero"/>
        <c:auto val="1"/>
        <c:lblAlgn val="ctr"/>
        <c:lblOffset val="0"/>
        <c:tickMarkSkip val="1"/>
        <c:noMultiLvlLbl val="1"/>
      </c:catAx>
      <c:valAx>
        <c:axId val="81194031"/>
        <c:scaling>
          <c:orientation val="minMax"/>
        </c:scaling>
        <c:delete val="0"/>
        <c:axPos val="l"/>
        <c:majorGridlines>
          <c:spPr>
            <a:ln w="9525">
              <a:solidFill>
                <a:srgbClr val="D9D9D9"/>
              </a:solidFill>
            </a:ln>
          </c:spPr>
        </c:majorGridlines>
        <c:numFmt formatCode="_(* #,##0.00_);_(* \(#,##0.00\);_(* &quot;-&quot;??_);_(@_)" sourceLinked="1"/>
        <c:majorTickMark val="none"/>
        <c:minorTickMark val="none"/>
        <c:tickLblPos val="nextTo"/>
        <c:spPr>
          <a:ln w="9525">
            <a:solidFill>
              <a:schemeClr val="tx1">
                <a:lumMod val="15000"/>
                <a:lumOff val="85000"/>
              </a:schemeClr>
            </a:solidFill>
          </a:ln>
        </c:spPr>
        <c:txPr>
          <a:bodyPr/>
          <a:lstStyle/>
          <a:p>
            <a:pPr>
              <a:defRPr sz="900" b="0">
                <a:solidFill>
                  <a:schemeClr val="tx1">
                    <a:lumMod val="65000"/>
                    <a:lumOff val="35000"/>
                  </a:schemeClr>
                </a:solidFill>
                <a:latin typeface="+mn-lt"/>
              </a:defRPr>
            </a:pPr>
            <a:endParaRPr lang="en-US"/>
          </a:p>
        </c:txPr>
        <c:crossAx val="19400499"/>
        <c:crosses val="autoZero"/>
        <c:crossBetween val="between"/>
      </c:valAx>
      <c:spPr>
        <a:noFill/>
        <a:ln>
          <a:noFill/>
        </a:ln>
      </c:spPr>
    </c:plotArea>
    <c:legend>
      <c:legendPos val="r"/>
      <c:layout/>
      <c:overlay val="0"/>
      <c:spPr>
        <a:noFill/>
        <a:ln>
          <a:noFill/>
        </a:ln>
      </c:spPr>
      <c:txPr>
        <a:bodyPr/>
        <a:lstStyle/>
        <a:p>
          <a:pPr>
            <a:defRPr sz="750" b="0">
              <a:solidFill>
                <a:schemeClr val="tx1">
                  <a:lumMod val="65000"/>
                  <a:lumOff val="35000"/>
                </a:schemeClr>
              </a:solidFill>
              <a:latin typeface="Arial"/>
            </a:defRPr>
          </a:pPr>
          <a:endParaRPr lang="en-US"/>
        </a:p>
      </c:txPr>
    </c:legend>
    <c:plotVisOnly val="1"/>
    <c:dispBlanksAs val="gap"/>
    <c:showDLblsOverMax val="0"/>
    <c:extLst>
      <c:ext xmlns:c16r3="http://schemas.microsoft.com/office/drawing/2017/03/chart" uri="{56B9EC1D-385E-4148-901F-78D8002777C0}">
        <c16r3:dataDisplayOptions16>
          <c16r3:dispNaAsBlank val="0"/>
        </c16r3:dataDisplayOptions16>
      </c:ext>
    </c:extLst>
  </c:chart>
  <c:spPr>
    <a:solidFill>
      <a:schemeClr val="bg1"/>
    </a:solidFill>
    <a:ln w="9525">
      <a:solidFill>
        <a:schemeClr val="tx1">
          <a:lumMod val="15000"/>
          <a:lumOff val="85000"/>
        </a:schemeClr>
      </a:solidFill>
    </a:ln>
  </c:spPr>
  <c:txPr>
    <a:bodyPr/>
    <a:lstStyle/>
    <a:p>
      <a:pPr>
        <a:defRPr b="0">
          <a:solidFill>
            <a:schemeClr val="tx1">
              <a:lumMod val="65000"/>
              <a:lumOff val="35000"/>
            </a:schemeClr>
          </a:solidFill>
          <a:latin typeface="+mn-lt"/>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114300</xdr:colOff>
      <xdr:row>17</xdr:row>
      <xdr:rowOff>0</xdr:rowOff>
    </xdr:from>
    <xdr:to>
      <xdr:col>11</xdr:col>
      <xdr:colOff>552450</xdr:colOff>
      <xdr:row>31</xdr:row>
      <xdr:rowOff>76200</xdr:rowOff>
    </xdr:to>
    <xdr:graphicFrame macro="">
      <xdr:nvGraphicFramePr>
        <xdr:cNvPr id="2" name="SpendingPieChart"/>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38100</xdr:colOff>
      <xdr:row>0</xdr:row>
      <xdr:rowOff>0</xdr:rowOff>
    </xdr:from>
    <xdr:to>
      <xdr:col>15</xdr:col>
      <xdr:colOff>476250</xdr:colOff>
      <xdr:row>13</xdr:row>
      <xdr:rowOff>76200</xdr:rowOff>
    </xdr:to>
    <xdr:graphicFrame macro="">
      <xdr:nvGraphicFramePr>
        <xdr:cNvPr id="3" name="BalanceTrendChart"/>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5"/>
  <sheetViews>
    <sheetView tabSelected="1" topLeftCell="A28" workbookViewId="0">
      <selection activeCell="A44" sqref="A44:E49"/>
    </sheetView>
  </sheetViews>
  <sheetFormatPr defaultColWidth="8.85546875" defaultRowHeight="15" customHeight="1"/>
  <cols>
    <col min="1" max="1" width="28.5703125" customWidth="1"/>
    <col min="2" max="5" width="17.140625" customWidth="1"/>
    <col min="6" max="6" width="21.42578125" customWidth="1"/>
    <col min="7" max="8" width="17.140625" customWidth="1"/>
  </cols>
  <sheetData>
    <row r="1" spans="1:8" ht="22.5" customHeight="1">
      <c r="A1" s="70" t="s">
        <v>0</v>
      </c>
      <c r="B1" s="69"/>
      <c r="C1" s="69"/>
      <c r="D1" s="69"/>
      <c r="E1" s="69"/>
      <c r="F1" s="69"/>
      <c r="G1" s="69"/>
      <c r="H1" s="69"/>
    </row>
    <row r="3" spans="1:8" ht="15.75" customHeight="1">
      <c r="A3" s="68" t="s">
        <v>1</v>
      </c>
      <c r="B3" s="69"/>
      <c r="C3" s="69"/>
      <c r="D3" s="69"/>
      <c r="E3" s="69"/>
      <c r="F3" s="69"/>
      <c r="G3" s="69"/>
      <c r="H3" s="69"/>
    </row>
    <row r="4" spans="1:8" ht="14.25" customHeight="1">
      <c r="A4" s="71" t="s">
        <v>2</v>
      </c>
      <c r="B4" s="69"/>
      <c r="C4" s="71" t="s">
        <v>3</v>
      </c>
      <c r="D4" s="69"/>
      <c r="E4" s="71" t="s">
        <v>4</v>
      </c>
      <c r="F4" s="69"/>
      <c r="G4" s="71" t="s">
        <v>5</v>
      </c>
      <c r="H4" s="69"/>
    </row>
    <row r="5" spans="1:8" ht="15" customHeight="1">
      <c r="A5" s="72">
        <f>SUM('Credit Cards'!D:D)</f>
        <v>51500</v>
      </c>
      <c r="B5" s="69"/>
      <c r="C5" s="72">
        <f>SUM('Credit Cards'!H:H)</f>
        <v>2275.5099999999998</v>
      </c>
      <c r="D5" s="69"/>
      <c r="E5" s="72">
        <f>IFERROR(SUM('Credit Cards'!H:H)/SUM('Credit Cards'!D:D),0)</f>
        <v>4.4184660194174753E-2</v>
      </c>
      <c r="F5" s="69"/>
      <c r="G5" s="72">
        <f>IFERROR(MIN(Transactions!H:H),"N/A")</f>
        <v>0</v>
      </c>
      <c r="H5" s="69"/>
    </row>
    <row r="8" spans="1:8" ht="15.75" customHeight="1">
      <c r="A8" s="68" t="s">
        <v>6</v>
      </c>
      <c r="B8" s="69"/>
      <c r="C8" s="69"/>
      <c r="D8" s="69"/>
      <c r="F8" s="68" t="s">
        <v>7</v>
      </c>
      <c r="G8" s="69"/>
    </row>
    <row r="9" spans="1:8" ht="15" customHeight="1">
      <c r="A9" s="1" t="s">
        <v>8</v>
      </c>
      <c r="B9" s="1" t="s">
        <v>9</v>
      </c>
      <c r="C9" s="1" t="s">
        <v>10</v>
      </c>
      <c r="D9" s="1" t="s">
        <v>11</v>
      </c>
      <c r="F9" s="1" t="s">
        <v>12</v>
      </c>
      <c r="G9" s="1" t="s">
        <v>13</v>
      </c>
    </row>
    <row r="10" spans="1:8" ht="15" customHeight="1">
      <c r="A10" s="2" t="s">
        <v>14</v>
      </c>
      <c r="B10" s="3">
        <f>'Credit Cards'!H2</f>
        <v>934.71</v>
      </c>
      <c r="C10" s="3">
        <f>'Credit Cards'!D2</f>
        <v>15000</v>
      </c>
      <c r="D10" s="4">
        <f>'Credit Cards'!I2</f>
        <v>6.2314000000000001E-2</v>
      </c>
      <c r="F10" s="2" t="s">
        <v>15</v>
      </c>
      <c r="G10" s="3">
        <f>SUMIF(Transactions!D:D,"Groceries",Transactions!F:F)</f>
        <v>746.44999999999993</v>
      </c>
    </row>
    <row r="11" spans="1:8" ht="15" customHeight="1">
      <c r="A11" s="2" t="s">
        <v>16</v>
      </c>
      <c r="B11" s="3">
        <f>'Credit Cards'!H3</f>
        <v>84.349999999999966</v>
      </c>
      <c r="C11" s="3">
        <f>'Credit Cards'!D3</f>
        <v>8000</v>
      </c>
      <c r="D11" s="4">
        <f>'Credit Cards'!I3</f>
        <v>1.0543749999999996E-2</v>
      </c>
      <c r="F11" s="2" t="s">
        <v>17</v>
      </c>
      <c r="G11" s="3">
        <f>SUMIF(Transactions!D:D,"Gas",Transactions!F:F)</f>
        <v>156.35000000000002</v>
      </c>
    </row>
    <row r="12" spans="1:8" ht="15" customHeight="1">
      <c r="A12" s="2" t="s">
        <v>18</v>
      </c>
      <c r="B12" s="3">
        <f>'Credit Cards'!H4</f>
        <v>446.78000000000003</v>
      </c>
      <c r="C12" s="3">
        <f>'Credit Cards'!D4</f>
        <v>12000</v>
      </c>
      <c r="D12" s="4">
        <f>'Credit Cards'!I4</f>
        <v>3.723166666666667E-2</v>
      </c>
      <c r="F12" s="2" t="s">
        <v>19</v>
      </c>
      <c r="G12" s="3">
        <f>SUMIF(Transactions!D:D,"Dining",Transactions!F:F)</f>
        <v>179.8</v>
      </c>
    </row>
    <row r="13" spans="1:8" ht="15" customHeight="1">
      <c r="A13" s="2" t="s">
        <v>20</v>
      </c>
      <c r="B13" s="3">
        <f>'Credit Cards'!H5</f>
        <v>416.54999999999995</v>
      </c>
      <c r="C13" s="3">
        <f>'Credit Cards'!D5</f>
        <v>10000</v>
      </c>
      <c r="D13" s="4">
        <f>'Credit Cards'!I5</f>
        <v>4.1654999999999998E-2</v>
      </c>
      <c r="F13" s="2" t="s">
        <v>21</v>
      </c>
      <c r="G13" s="3">
        <f>SUMIF(Transactions!D:D,"Travel",Transactions!F:F)</f>
        <v>714</v>
      </c>
    </row>
    <row r="14" spans="1:8" ht="15" customHeight="1">
      <c r="A14" s="2" t="s">
        <v>22</v>
      </c>
      <c r="B14" s="3">
        <f>'Credit Cards'!H6</f>
        <v>393.12</v>
      </c>
      <c r="C14" s="3">
        <f>'Credit Cards'!D6</f>
        <v>6500</v>
      </c>
      <c r="D14" s="4">
        <f>'Credit Cards'!I6</f>
        <v>6.0479999999999999E-2</v>
      </c>
      <c r="F14" s="2" t="s">
        <v>23</v>
      </c>
      <c r="G14" s="3">
        <f>SUMIF(Transactions!D:D,"Bills",Transactions!F:F)</f>
        <v>-423.74</v>
      </c>
    </row>
    <row r="15" spans="1:8" ht="15" customHeight="1">
      <c r="F15" s="2" t="s">
        <v>24</v>
      </c>
      <c r="G15" s="3">
        <f>SUMIF(Transactions!D:D,"Online Shopping",Transactions!F:F)</f>
        <v>833.67000000000007</v>
      </c>
    </row>
    <row r="16" spans="1:8" ht="15" customHeight="1">
      <c r="F16" s="2" t="s">
        <v>25</v>
      </c>
      <c r="G16" s="3">
        <f>SUMIF(Transactions!D:D,"Entertainment",Transactions!F:F)</f>
        <v>68.98</v>
      </c>
    </row>
    <row r="17" spans="1:7" ht="15" customHeight="1">
      <c r="F17" s="2" t="s">
        <v>26</v>
      </c>
      <c r="G17" s="3">
        <f>SUMIF(Transactions!D:D,"Other",Transactions!F:F)</f>
        <v>0</v>
      </c>
    </row>
    <row r="19" spans="1:7" ht="15.75" customHeight="1">
      <c r="A19" s="68" t="s">
        <v>27</v>
      </c>
      <c r="B19" s="69"/>
      <c r="C19" s="69"/>
      <c r="D19" s="69"/>
    </row>
    <row r="20" spans="1:7" ht="15" customHeight="1">
      <c r="A20" s="1" t="s">
        <v>28</v>
      </c>
      <c r="B20" s="1" t="s">
        <v>3</v>
      </c>
    </row>
    <row r="21" spans="1:7" ht="15" customHeight="1">
      <c r="A21" s="2" t="s">
        <v>29</v>
      </c>
      <c r="B21" s="3">
        <f>SUMIF('Monthly Summary'!A:A,"2025-10",'Monthly Summary'!G:G)</f>
        <v>0</v>
      </c>
    </row>
    <row r="22" spans="1:7" ht="15" customHeight="1">
      <c r="A22" s="2" t="s">
        <v>30</v>
      </c>
      <c r="B22" s="3">
        <f>SUMIF('Monthly Summary'!A:A,"2025-11",'Monthly Summary'!G:G)</f>
        <v>0</v>
      </c>
    </row>
    <row r="23" spans="1:7" ht="15" customHeight="1">
      <c r="A23" s="2" t="s">
        <v>31</v>
      </c>
      <c r="B23" s="3">
        <f>SUMIF('Monthly Summary'!A:A,"2025-12",'Monthly Summary'!G:G)</f>
        <v>0</v>
      </c>
    </row>
    <row r="44" spans="1:5" ht="15" customHeight="1">
      <c r="A44" s="88" t="s">
        <v>218</v>
      </c>
      <c r="B44" s="88"/>
      <c r="C44" s="88"/>
      <c r="D44" s="88"/>
      <c r="E44" s="88"/>
    </row>
    <row r="45" spans="1:5" ht="15" customHeight="1">
      <c r="A45" s="88"/>
      <c r="B45" s="88"/>
      <c r="C45" s="88"/>
      <c r="D45" s="88"/>
      <c r="E45" s="88"/>
    </row>
    <row r="46" spans="1:5" ht="15" customHeight="1">
      <c r="A46" s="88"/>
      <c r="B46" s="88"/>
      <c r="C46" s="88"/>
      <c r="D46" s="88"/>
      <c r="E46" s="88"/>
    </row>
    <row r="47" spans="1:5" ht="15" customHeight="1">
      <c r="A47" s="88"/>
      <c r="B47" s="88"/>
      <c r="C47" s="88"/>
      <c r="D47" s="88"/>
      <c r="E47" s="88"/>
    </row>
    <row r="48" spans="1:5" ht="15" customHeight="1">
      <c r="A48" s="88"/>
      <c r="B48" s="88"/>
      <c r="C48" s="88"/>
      <c r="D48" s="88"/>
      <c r="E48" s="88"/>
    </row>
    <row r="49" spans="1:5" ht="15" customHeight="1">
      <c r="A49" s="88"/>
      <c r="B49" s="88"/>
      <c r="C49" s="88"/>
      <c r="D49" s="88"/>
      <c r="E49" s="88"/>
    </row>
    <row r="50" spans="1:5" ht="15" customHeight="1">
      <c r="A50" s="91"/>
      <c r="B50" s="91"/>
      <c r="C50" s="91"/>
      <c r="D50" s="91"/>
      <c r="E50" s="91"/>
    </row>
    <row r="51" spans="1:5" ht="15" customHeight="1">
      <c r="A51" s="91"/>
      <c r="B51" s="91"/>
      <c r="C51" s="91"/>
      <c r="D51" s="91"/>
      <c r="E51" s="91"/>
    </row>
    <row r="52" spans="1:5" ht="15" customHeight="1">
      <c r="A52" s="91"/>
      <c r="B52" s="91"/>
      <c r="C52" s="91"/>
      <c r="D52" s="91"/>
      <c r="E52" s="91"/>
    </row>
    <row r="53" spans="1:5" ht="15" customHeight="1">
      <c r="A53" s="91"/>
      <c r="B53" s="91"/>
      <c r="C53" s="91"/>
      <c r="D53" s="91"/>
      <c r="E53" s="91"/>
    </row>
    <row r="54" spans="1:5" ht="15" customHeight="1">
      <c r="A54" s="91"/>
      <c r="B54" s="91"/>
      <c r="C54" s="91"/>
      <c r="D54" s="91"/>
      <c r="E54" s="91"/>
    </row>
    <row r="55" spans="1:5" ht="15" customHeight="1">
      <c r="A55" s="91"/>
      <c r="B55" s="91"/>
      <c r="C55" s="91"/>
      <c r="D55" s="91"/>
      <c r="E55" s="91"/>
    </row>
  </sheetData>
  <mergeCells count="14">
    <mergeCell ref="A44:E49"/>
    <mergeCell ref="A8:D8"/>
    <mergeCell ref="F8:G8"/>
    <mergeCell ref="A19:D19"/>
    <mergeCell ref="A1:H1"/>
    <mergeCell ref="A3:H3"/>
    <mergeCell ref="A4:B4"/>
    <mergeCell ref="A5:B5"/>
    <mergeCell ref="C4:D4"/>
    <mergeCell ref="C5:D5"/>
    <mergeCell ref="E4:F4"/>
    <mergeCell ref="E5:F5"/>
    <mergeCell ref="G4:H4"/>
    <mergeCell ref="G5:H5"/>
  </mergeCells>
  <pageMargins left="0.7" right="0.7" top="0.75" bottom="0.75" header="0.3" footer="0.3"/>
  <pageSetup orientation="portrait"/>
  <headerFooter>
    <oddHeader>&amp;L&amp;C&amp;R</oddHeader>
    <oddFooter>&amp;L&amp;C&amp;R</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0"/>
  <sheetViews>
    <sheetView workbookViewId="0">
      <pane ySplit="1" topLeftCell="A2" activePane="bottomLeft" state="frozen"/>
      <selection pane="bottomLeft" sqref="A1:J1"/>
    </sheetView>
  </sheetViews>
  <sheetFormatPr defaultColWidth="8.85546875" defaultRowHeight="15" customHeight="1"/>
  <cols>
    <col min="1" max="1" width="10.28515625" customWidth="1"/>
    <col min="2" max="2" width="22.140625" customWidth="1"/>
    <col min="3" max="3" width="20.85546875" customWidth="1"/>
    <col min="4" max="4" width="14.42578125" customWidth="1"/>
    <col min="5" max="5" width="8.28515625" customWidth="1"/>
    <col min="6" max="6" width="8" customWidth="1"/>
    <col min="7" max="7" width="7.5703125" customWidth="1"/>
    <col min="8" max="8" width="10.28515625" customWidth="1"/>
    <col min="9" max="9" width="7.28515625" customWidth="1"/>
    <col min="10" max="10" width="15.7109375" customWidth="1"/>
  </cols>
  <sheetData>
    <row r="1" spans="1:10" ht="15" customHeight="1">
      <c r="A1" s="73" t="s">
        <v>32</v>
      </c>
      <c r="B1" s="73" t="s">
        <v>33</v>
      </c>
      <c r="C1" s="73" t="s">
        <v>34</v>
      </c>
      <c r="D1" s="73" t="s">
        <v>12</v>
      </c>
      <c r="E1" s="73" t="s">
        <v>35</v>
      </c>
      <c r="F1" s="73" t="s">
        <v>13</v>
      </c>
      <c r="G1" s="73" t="s">
        <v>36</v>
      </c>
      <c r="H1" s="73" t="s">
        <v>37</v>
      </c>
      <c r="I1" s="73" t="s">
        <v>38</v>
      </c>
      <c r="J1" s="73" t="s">
        <v>39</v>
      </c>
    </row>
    <row r="2" spans="1:10" ht="15" customHeight="1">
      <c r="A2" s="6" t="s">
        <v>40</v>
      </c>
      <c r="B2" s="7" t="s">
        <v>14</v>
      </c>
      <c r="C2" s="8" t="s">
        <v>41</v>
      </c>
      <c r="D2" s="8" t="s">
        <v>15</v>
      </c>
      <c r="E2" s="8" t="s">
        <v>42</v>
      </c>
      <c r="F2" s="9">
        <v>156.78</v>
      </c>
      <c r="G2" s="10" t="s">
        <v>43</v>
      </c>
      <c r="H2" s="6" t="s">
        <v>44</v>
      </c>
      <c r="I2" s="10" t="s">
        <v>45</v>
      </c>
      <c r="J2" s="8"/>
    </row>
    <row r="3" spans="1:10" ht="15" customHeight="1">
      <c r="A3" s="11" t="s">
        <v>46</v>
      </c>
      <c r="B3" s="12" t="s">
        <v>22</v>
      </c>
      <c r="C3" s="13" t="s">
        <v>47</v>
      </c>
      <c r="D3" s="13" t="s">
        <v>17</v>
      </c>
      <c r="E3" s="13" t="s">
        <v>42</v>
      </c>
      <c r="F3" s="14">
        <v>52.4</v>
      </c>
      <c r="G3" s="15" t="s">
        <v>43</v>
      </c>
      <c r="H3" s="11" t="s">
        <v>48</v>
      </c>
      <c r="I3" s="15" t="s">
        <v>45</v>
      </c>
      <c r="J3" s="13"/>
    </row>
    <row r="4" spans="1:10" ht="15" customHeight="1">
      <c r="A4" s="6" t="s">
        <v>49</v>
      </c>
      <c r="B4" s="7" t="s">
        <v>14</v>
      </c>
      <c r="C4" s="8" t="s">
        <v>50</v>
      </c>
      <c r="D4" s="8" t="s">
        <v>19</v>
      </c>
      <c r="E4" s="8" t="s">
        <v>42</v>
      </c>
      <c r="F4" s="9">
        <v>87.5</v>
      </c>
      <c r="G4" s="10" t="s">
        <v>43</v>
      </c>
      <c r="H4" s="6" t="s">
        <v>44</v>
      </c>
      <c r="I4" s="10" t="s">
        <v>45</v>
      </c>
      <c r="J4" s="8"/>
    </row>
    <row r="5" spans="1:10" ht="15" customHeight="1">
      <c r="A5" s="11" t="s">
        <v>51</v>
      </c>
      <c r="B5" s="12" t="s">
        <v>52</v>
      </c>
      <c r="C5" s="13" t="s">
        <v>53</v>
      </c>
      <c r="D5" s="13" t="s">
        <v>24</v>
      </c>
      <c r="E5" s="13" t="s">
        <v>42</v>
      </c>
      <c r="F5" s="14">
        <v>234.99</v>
      </c>
      <c r="G5" s="15" t="s">
        <v>43</v>
      </c>
      <c r="H5" s="11" t="s">
        <v>54</v>
      </c>
      <c r="I5" s="15" t="s">
        <v>45</v>
      </c>
      <c r="J5" s="13"/>
    </row>
    <row r="6" spans="1:10" ht="15" customHeight="1">
      <c r="A6" s="6" t="s">
        <v>55</v>
      </c>
      <c r="B6" s="7" t="s">
        <v>56</v>
      </c>
      <c r="C6" s="8" t="s">
        <v>57</v>
      </c>
      <c r="D6" s="8" t="s">
        <v>21</v>
      </c>
      <c r="E6" s="8" t="s">
        <v>42</v>
      </c>
      <c r="F6" s="9">
        <v>425</v>
      </c>
      <c r="G6" s="10" t="s">
        <v>43</v>
      </c>
      <c r="H6" s="6" t="s">
        <v>58</v>
      </c>
      <c r="I6" s="10" t="s">
        <v>45</v>
      </c>
      <c r="J6" s="8"/>
    </row>
    <row r="7" spans="1:10" ht="15" customHeight="1">
      <c r="A7" s="11" t="s">
        <v>59</v>
      </c>
      <c r="B7" s="12" t="s">
        <v>60</v>
      </c>
      <c r="C7" s="13" t="s">
        <v>61</v>
      </c>
      <c r="D7" s="13" t="s">
        <v>25</v>
      </c>
      <c r="E7" s="13" t="s">
        <v>42</v>
      </c>
      <c r="F7" s="14">
        <v>15.99</v>
      </c>
      <c r="G7" s="15" t="s">
        <v>43</v>
      </c>
      <c r="H7" s="11" t="s">
        <v>62</v>
      </c>
      <c r="I7" s="15" t="s">
        <v>45</v>
      </c>
      <c r="J7" s="13"/>
    </row>
    <row r="8" spans="1:10" ht="15" customHeight="1">
      <c r="A8" s="6" t="s">
        <v>63</v>
      </c>
      <c r="B8" s="7" t="s">
        <v>14</v>
      </c>
      <c r="C8" s="8" t="s">
        <v>64</v>
      </c>
      <c r="D8" s="8" t="s">
        <v>23</v>
      </c>
      <c r="E8" s="8" t="s">
        <v>65</v>
      </c>
      <c r="F8" s="9">
        <v>-500</v>
      </c>
      <c r="G8" s="10" t="s">
        <v>43</v>
      </c>
      <c r="H8" s="6" t="s">
        <v>44</v>
      </c>
      <c r="I8" s="10" t="s">
        <v>45</v>
      </c>
      <c r="J8" s="8" t="s">
        <v>66</v>
      </c>
    </row>
    <row r="9" spans="1:10" ht="15" customHeight="1">
      <c r="A9" s="11" t="s">
        <v>67</v>
      </c>
      <c r="B9" s="12" t="s">
        <v>22</v>
      </c>
      <c r="C9" s="13" t="s">
        <v>68</v>
      </c>
      <c r="D9" s="13" t="s">
        <v>15</v>
      </c>
      <c r="E9" s="13" t="s">
        <v>42</v>
      </c>
      <c r="F9" s="14">
        <v>312.45</v>
      </c>
      <c r="G9" s="15" t="s">
        <v>43</v>
      </c>
      <c r="H9" s="11" t="s">
        <v>48</v>
      </c>
      <c r="I9" s="15" t="s">
        <v>45</v>
      </c>
      <c r="J9" s="13"/>
    </row>
    <row r="10" spans="1:10" ht="15" customHeight="1">
      <c r="A10" s="6" t="s">
        <v>69</v>
      </c>
      <c r="B10" s="7" t="s">
        <v>52</v>
      </c>
      <c r="C10" s="8" t="s">
        <v>70</v>
      </c>
      <c r="D10" s="8" t="s">
        <v>23</v>
      </c>
      <c r="E10" s="8" t="s">
        <v>42</v>
      </c>
      <c r="F10" s="9">
        <v>145.6</v>
      </c>
      <c r="G10" s="10" t="s">
        <v>43</v>
      </c>
      <c r="H10" s="6" t="s">
        <v>54</v>
      </c>
      <c r="I10" s="10" t="s">
        <v>45</v>
      </c>
      <c r="J10" s="8" t="s">
        <v>71</v>
      </c>
    </row>
    <row r="11" spans="1:10" ht="15" customHeight="1">
      <c r="A11" s="11" t="s">
        <v>72</v>
      </c>
      <c r="B11" s="12" t="s">
        <v>14</v>
      </c>
      <c r="C11" s="13" t="s">
        <v>73</v>
      </c>
      <c r="D11" s="13" t="s">
        <v>15</v>
      </c>
      <c r="E11" s="13" t="s">
        <v>42</v>
      </c>
      <c r="F11" s="14">
        <v>98.32</v>
      </c>
      <c r="G11" s="15" t="s">
        <v>74</v>
      </c>
      <c r="H11" s="11" t="s">
        <v>75</v>
      </c>
      <c r="I11" s="15" t="s">
        <v>45</v>
      </c>
      <c r="J11" s="13"/>
    </row>
    <row r="12" spans="1:10" ht="15" customHeight="1">
      <c r="A12" s="6" t="s">
        <v>76</v>
      </c>
      <c r="B12" s="7" t="s">
        <v>56</v>
      </c>
      <c r="C12" s="8" t="s">
        <v>77</v>
      </c>
      <c r="D12" s="8" t="s">
        <v>17</v>
      </c>
      <c r="E12" s="8" t="s">
        <v>42</v>
      </c>
      <c r="F12" s="9">
        <v>48.75</v>
      </c>
      <c r="G12" s="10" t="s">
        <v>74</v>
      </c>
      <c r="H12" s="6" t="s">
        <v>78</v>
      </c>
      <c r="I12" s="10" t="s">
        <v>45</v>
      </c>
      <c r="J12" s="8"/>
    </row>
    <row r="13" spans="1:10" ht="15" customHeight="1">
      <c r="A13" s="11" t="s">
        <v>79</v>
      </c>
      <c r="B13" s="12" t="s">
        <v>60</v>
      </c>
      <c r="C13" s="13" t="s">
        <v>80</v>
      </c>
      <c r="D13" s="13" t="s">
        <v>24</v>
      </c>
      <c r="E13" s="13" t="s">
        <v>42</v>
      </c>
      <c r="F13" s="14">
        <v>156.22999999999999</v>
      </c>
      <c r="G13" s="15" t="s">
        <v>74</v>
      </c>
      <c r="H13" s="11" t="s">
        <v>81</v>
      </c>
      <c r="I13" s="15" t="s">
        <v>45</v>
      </c>
      <c r="J13" s="13"/>
    </row>
    <row r="14" spans="1:10" ht="15" customHeight="1">
      <c r="A14" s="6" t="s">
        <v>44</v>
      </c>
      <c r="B14" s="7" t="s">
        <v>22</v>
      </c>
      <c r="C14" s="8" t="s">
        <v>82</v>
      </c>
      <c r="D14" s="8" t="s">
        <v>23</v>
      </c>
      <c r="E14" s="8" t="s">
        <v>83</v>
      </c>
      <c r="F14" s="9">
        <v>95</v>
      </c>
      <c r="G14" s="10" t="s">
        <v>74</v>
      </c>
      <c r="H14" s="6" t="s">
        <v>84</v>
      </c>
      <c r="I14" s="10" t="s">
        <v>45</v>
      </c>
      <c r="J14" s="8" t="s">
        <v>85</v>
      </c>
    </row>
    <row r="15" spans="1:10" ht="15" customHeight="1">
      <c r="A15" s="11" t="s">
        <v>86</v>
      </c>
      <c r="B15" s="12" t="s">
        <v>14</v>
      </c>
      <c r="C15" s="13" t="s">
        <v>87</v>
      </c>
      <c r="D15" s="13" t="s">
        <v>21</v>
      </c>
      <c r="E15" s="13" t="s">
        <v>42</v>
      </c>
      <c r="F15" s="14">
        <v>289</v>
      </c>
      <c r="G15" s="15" t="s">
        <v>74</v>
      </c>
      <c r="H15" s="11" t="s">
        <v>75</v>
      </c>
      <c r="I15" s="15" t="s">
        <v>45</v>
      </c>
      <c r="J15" s="13" t="s">
        <v>88</v>
      </c>
    </row>
    <row r="16" spans="1:10" ht="15" customHeight="1">
      <c r="A16" s="6" t="s">
        <v>89</v>
      </c>
      <c r="B16" s="7" t="s">
        <v>52</v>
      </c>
      <c r="C16" s="8" t="s">
        <v>90</v>
      </c>
      <c r="D16" s="8" t="s">
        <v>25</v>
      </c>
      <c r="E16" s="8" t="s">
        <v>42</v>
      </c>
      <c r="F16" s="9">
        <v>10.99</v>
      </c>
      <c r="G16" s="10" t="s">
        <v>74</v>
      </c>
      <c r="H16" s="6" t="s">
        <v>91</v>
      </c>
      <c r="I16" s="10" t="s">
        <v>45</v>
      </c>
      <c r="J16" s="8"/>
    </row>
    <row r="17" spans="1:10" ht="15" customHeight="1">
      <c r="A17" s="11" t="s">
        <v>92</v>
      </c>
      <c r="B17" s="12" t="s">
        <v>56</v>
      </c>
      <c r="C17" s="13" t="s">
        <v>93</v>
      </c>
      <c r="D17" s="13" t="s">
        <v>19</v>
      </c>
      <c r="E17" s="13" t="s">
        <v>42</v>
      </c>
      <c r="F17" s="14">
        <v>67.8</v>
      </c>
      <c r="G17" s="15" t="s">
        <v>74</v>
      </c>
      <c r="H17" s="11" t="s">
        <v>78</v>
      </c>
      <c r="I17" s="15" t="s">
        <v>45</v>
      </c>
      <c r="J17" s="13"/>
    </row>
    <row r="18" spans="1:10" ht="15" customHeight="1">
      <c r="A18" s="6" t="s">
        <v>62</v>
      </c>
      <c r="B18" s="7" t="s">
        <v>22</v>
      </c>
      <c r="C18" s="8" t="s">
        <v>64</v>
      </c>
      <c r="D18" s="8" t="s">
        <v>23</v>
      </c>
      <c r="E18" s="8" t="s">
        <v>65</v>
      </c>
      <c r="F18" s="9">
        <v>-400</v>
      </c>
      <c r="G18" s="10" t="s">
        <v>74</v>
      </c>
      <c r="H18" s="6" t="s">
        <v>84</v>
      </c>
      <c r="I18" s="10" t="s">
        <v>45</v>
      </c>
      <c r="J18" s="8" t="s">
        <v>66</v>
      </c>
    </row>
    <row r="19" spans="1:10" ht="15" customHeight="1">
      <c r="A19" s="11" t="s">
        <v>94</v>
      </c>
      <c r="B19" s="12" t="s">
        <v>14</v>
      </c>
      <c r="C19" s="13" t="s">
        <v>95</v>
      </c>
      <c r="D19" s="13" t="s">
        <v>23</v>
      </c>
      <c r="E19" s="13" t="s">
        <v>96</v>
      </c>
      <c r="F19" s="14">
        <v>45.67</v>
      </c>
      <c r="G19" s="15" t="s">
        <v>74</v>
      </c>
      <c r="H19" s="11" t="s">
        <v>75</v>
      </c>
      <c r="I19" s="15" t="s">
        <v>45</v>
      </c>
      <c r="J19" s="13"/>
    </row>
    <row r="20" spans="1:10" ht="15" customHeight="1">
      <c r="A20" s="6" t="s">
        <v>97</v>
      </c>
      <c r="B20" s="7" t="s">
        <v>60</v>
      </c>
      <c r="C20" s="8" t="s">
        <v>98</v>
      </c>
      <c r="D20" s="8" t="s">
        <v>15</v>
      </c>
      <c r="E20" s="8" t="s">
        <v>42</v>
      </c>
      <c r="F20" s="9">
        <v>178.9</v>
      </c>
      <c r="G20" s="10" t="s">
        <v>99</v>
      </c>
      <c r="H20" s="6" t="s">
        <v>100</v>
      </c>
      <c r="I20" s="10" t="s">
        <v>101</v>
      </c>
      <c r="J20" s="8"/>
    </row>
    <row r="21" spans="1:10" ht="15" customHeight="1">
      <c r="A21" s="11" t="s">
        <v>102</v>
      </c>
      <c r="B21" s="12" t="s">
        <v>14</v>
      </c>
      <c r="C21" s="13" t="s">
        <v>53</v>
      </c>
      <c r="D21" s="13" t="s">
        <v>24</v>
      </c>
      <c r="E21" s="13" t="s">
        <v>42</v>
      </c>
      <c r="F21" s="14">
        <v>567.45000000000005</v>
      </c>
      <c r="G21" s="15" t="s">
        <v>99</v>
      </c>
      <c r="H21" s="11" t="s">
        <v>103</v>
      </c>
      <c r="I21" s="15" t="s">
        <v>101</v>
      </c>
      <c r="J21" s="13" t="s">
        <v>104</v>
      </c>
    </row>
    <row r="22" spans="1:10" ht="15" customHeight="1">
      <c r="A22" s="6" t="s">
        <v>105</v>
      </c>
      <c r="B22" s="7" t="s">
        <v>52</v>
      </c>
      <c r="C22" s="8" t="s">
        <v>106</v>
      </c>
      <c r="D22" s="8" t="s">
        <v>17</v>
      </c>
      <c r="E22" s="8" t="s">
        <v>42</v>
      </c>
      <c r="F22" s="9">
        <v>55.2</v>
      </c>
      <c r="G22" s="10" t="s">
        <v>99</v>
      </c>
      <c r="H22" s="6" t="s">
        <v>107</v>
      </c>
      <c r="I22" s="10" t="s">
        <v>101</v>
      </c>
      <c r="J22" s="8"/>
    </row>
    <row r="23" spans="1:10" ht="15" customHeight="1">
      <c r="A23" s="11" t="s">
        <v>75</v>
      </c>
      <c r="B23" s="12" t="s">
        <v>56</v>
      </c>
      <c r="C23" s="13" t="s">
        <v>108</v>
      </c>
      <c r="D23" s="13" t="s">
        <v>24</v>
      </c>
      <c r="E23" s="13" t="s">
        <v>109</v>
      </c>
      <c r="F23" s="14">
        <v>-125</v>
      </c>
      <c r="G23" s="15" t="s">
        <v>99</v>
      </c>
      <c r="H23" s="11" t="s">
        <v>110</v>
      </c>
      <c r="I23" s="15" t="s">
        <v>101</v>
      </c>
      <c r="J23" s="13" t="s">
        <v>111</v>
      </c>
    </row>
    <row r="24" spans="1:10" ht="15" customHeight="1">
      <c r="A24" s="6" t="s">
        <v>112</v>
      </c>
      <c r="B24" s="7" t="s">
        <v>22</v>
      </c>
      <c r="C24" s="8" t="s">
        <v>113</v>
      </c>
      <c r="D24" s="8" t="s">
        <v>19</v>
      </c>
      <c r="E24" s="8" t="s">
        <v>42</v>
      </c>
      <c r="F24" s="9">
        <v>24.5</v>
      </c>
      <c r="G24" s="10" t="s">
        <v>99</v>
      </c>
      <c r="H24" s="6" t="s">
        <v>114</v>
      </c>
      <c r="I24" s="10" t="s">
        <v>101</v>
      </c>
      <c r="J24" s="8"/>
    </row>
    <row r="25" spans="1:10" ht="15" customHeight="1">
      <c r="A25" s="11" t="s">
        <v>115</v>
      </c>
      <c r="B25" s="12" t="s">
        <v>14</v>
      </c>
      <c r="C25" s="13" t="s">
        <v>116</v>
      </c>
      <c r="D25" s="13" t="s">
        <v>23</v>
      </c>
      <c r="E25" s="13" t="s">
        <v>42</v>
      </c>
      <c r="F25" s="14">
        <v>189.99</v>
      </c>
      <c r="G25" s="15" t="s">
        <v>99</v>
      </c>
      <c r="H25" s="11" t="s">
        <v>103</v>
      </c>
      <c r="I25" s="15" t="s">
        <v>101</v>
      </c>
      <c r="J25" s="13" t="s">
        <v>117</v>
      </c>
    </row>
    <row r="26" spans="1:10" ht="15" customHeight="1">
      <c r="A26" s="6" t="s">
        <v>81</v>
      </c>
      <c r="B26" s="7" t="s">
        <v>60</v>
      </c>
      <c r="C26" s="8" t="s">
        <v>118</v>
      </c>
      <c r="D26" s="8" t="s">
        <v>25</v>
      </c>
      <c r="E26" s="8" t="s">
        <v>42</v>
      </c>
      <c r="F26" s="9">
        <v>42</v>
      </c>
      <c r="G26" s="10" t="s">
        <v>99</v>
      </c>
      <c r="H26" s="6" t="s">
        <v>100</v>
      </c>
      <c r="I26" s="10" t="s">
        <v>101</v>
      </c>
      <c r="J26" s="8"/>
    </row>
    <row r="27" spans="1:10" ht="15" customHeight="1">
      <c r="B27" s="16"/>
    </row>
    <row r="28" spans="1:10" ht="15" customHeight="1">
      <c r="B28" s="16"/>
    </row>
    <row r="29" spans="1:10" ht="15" customHeight="1">
      <c r="B29" s="16"/>
    </row>
    <row r="30" spans="1:10" ht="15" customHeight="1">
      <c r="B30" s="16"/>
    </row>
    <row r="31" spans="1:10" ht="15" customHeight="1">
      <c r="B31" s="16"/>
    </row>
    <row r="32" spans="1:10" ht="15" customHeight="1">
      <c r="B32" s="16"/>
    </row>
    <row r="33" spans="2:2" ht="15" customHeight="1">
      <c r="B33" s="16"/>
    </row>
    <row r="34" spans="2:2" ht="15" customHeight="1">
      <c r="B34" s="16"/>
    </row>
    <row r="35" spans="2:2" ht="15" customHeight="1">
      <c r="B35" s="16"/>
    </row>
    <row r="36" spans="2:2" ht="15" customHeight="1">
      <c r="B36" s="16"/>
    </row>
    <row r="37" spans="2:2" ht="15" customHeight="1">
      <c r="B37" s="16"/>
    </row>
    <row r="38" spans="2:2" ht="15" customHeight="1">
      <c r="B38" s="16"/>
    </row>
    <row r="39" spans="2:2" ht="15" customHeight="1">
      <c r="B39" s="16"/>
    </row>
    <row r="40" spans="2:2" ht="15" customHeight="1">
      <c r="B40" s="16"/>
    </row>
    <row r="41" spans="2:2" ht="15" customHeight="1">
      <c r="B41" s="16"/>
    </row>
    <row r="42" spans="2:2" ht="15" customHeight="1">
      <c r="B42" s="16"/>
    </row>
    <row r="43" spans="2:2" ht="15" customHeight="1">
      <c r="B43" s="16"/>
    </row>
    <row r="44" spans="2:2" ht="15" customHeight="1">
      <c r="B44" s="16"/>
    </row>
    <row r="45" spans="2:2" ht="15" customHeight="1">
      <c r="B45" s="16"/>
    </row>
    <row r="46" spans="2:2" ht="15" customHeight="1">
      <c r="B46" s="16"/>
    </row>
    <row r="47" spans="2:2" ht="15" customHeight="1">
      <c r="B47" s="16"/>
    </row>
    <row r="48" spans="2:2" ht="15" customHeight="1">
      <c r="B48" s="16"/>
    </row>
    <row r="49" spans="2:2" ht="15" customHeight="1">
      <c r="B49" s="16"/>
    </row>
    <row r="50" spans="2:2" ht="15" customHeight="1">
      <c r="B50" s="16"/>
    </row>
  </sheetData>
  <mergeCells count="1">
    <mergeCell ref="A1:J1"/>
  </mergeCells>
  <pageMargins left="0.7" right="0.7" top="0.75" bottom="0.75" header="0.3" footer="0.3"/>
  <pageSetup orientation="portrait"/>
  <headerFooter>
    <oddHeader>&amp;L&amp;C&amp;R</oddHeader>
    <oddFooter>&amp;L&amp;C&amp;R</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workbookViewId="0">
      <pane ySplit="1" topLeftCell="A2" activePane="bottomLeft" state="frozen"/>
      <selection pane="bottomLeft"/>
    </sheetView>
  </sheetViews>
  <sheetFormatPr defaultColWidth="8.85546875" defaultRowHeight="15" customHeight="1"/>
  <cols>
    <col min="1" max="1" width="28.5703125" customWidth="1"/>
    <col min="2" max="2" width="21.42578125" customWidth="1"/>
    <col min="3" max="4" width="14.28515625" customWidth="1"/>
    <col min="5" max="7" width="18.5703125" customWidth="1"/>
    <col min="8" max="8" width="17.140625" customWidth="1"/>
    <col min="9" max="9" width="18.5703125" customWidth="1"/>
    <col min="10" max="10" width="12.85546875" customWidth="1"/>
  </cols>
  <sheetData>
    <row r="1" spans="1:10" ht="15" customHeight="1">
      <c r="A1" s="5" t="s">
        <v>33</v>
      </c>
      <c r="B1" s="5" t="s">
        <v>119</v>
      </c>
      <c r="C1" s="5" t="s">
        <v>120</v>
      </c>
      <c r="D1" s="5" t="s">
        <v>121</v>
      </c>
      <c r="E1" s="5" t="s">
        <v>122</v>
      </c>
      <c r="F1" s="5" t="s">
        <v>123</v>
      </c>
      <c r="G1" s="5" t="s">
        <v>124</v>
      </c>
      <c r="H1" s="5" t="s">
        <v>125</v>
      </c>
      <c r="I1" s="5" t="s">
        <v>126</v>
      </c>
      <c r="J1" s="5" t="s">
        <v>127</v>
      </c>
    </row>
    <row r="2" spans="1:10" ht="15" customHeight="1">
      <c r="A2" s="17" t="s">
        <v>14</v>
      </c>
      <c r="B2" s="17" t="s">
        <v>128</v>
      </c>
      <c r="C2" s="18">
        <v>4521</v>
      </c>
      <c r="D2" s="19">
        <v>15000</v>
      </c>
      <c r="E2" s="20">
        <v>0.21490000000000001</v>
      </c>
      <c r="F2" s="21">
        <v>15</v>
      </c>
      <c r="G2" s="21">
        <v>10</v>
      </c>
      <c r="H2" s="19">
        <f>SUMIF(Transactions!$B:$B,A2,Transactions!$F:$F)</f>
        <v>934.71</v>
      </c>
      <c r="I2" s="20">
        <f t="shared" ref="I2:I6" si="0">IF(D2=0,0,H2/D2)</f>
        <v>6.2314000000000001E-2</v>
      </c>
      <c r="J2" s="21" t="s">
        <v>129</v>
      </c>
    </row>
    <row r="3" spans="1:10" ht="15" customHeight="1">
      <c r="A3" s="22" t="s">
        <v>22</v>
      </c>
      <c r="B3" s="22" t="s">
        <v>130</v>
      </c>
      <c r="C3" s="23">
        <v>8734</v>
      </c>
      <c r="D3" s="24">
        <v>8000</v>
      </c>
      <c r="E3" s="25">
        <v>0.18990000000000001</v>
      </c>
      <c r="F3" s="26">
        <v>22</v>
      </c>
      <c r="G3" s="26">
        <v>17</v>
      </c>
      <c r="H3" s="24">
        <f>SUMIF(Transactions!$B:$B,A3,Transactions!$F:$F)</f>
        <v>84.349999999999966</v>
      </c>
      <c r="I3" s="25">
        <f t="shared" si="0"/>
        <v>1.0543749999999996E-2</v>
      </c>
      <c r="J3" s="26" t="s">
        <v>129</v>
      </c>
    </row>
    <row r="4" spans="1:10" ht="15" customHeight="1">
      <c r="A4" s="17" t="s">
        <v>52</v>
      </c>
      <c r="B4" s="17" t="s">
        <v>131</v>
      </c>
      <c r="C4" s="18">
        <v>3092</v>
      </c>
      <c r="D4" s="19">
        <v>12000</v>
      </c>
      <c r="E4" s="20">
        <v>0.19989999999999999</v>
      </c>
      <c r="F4" s="21">
        <v>5</v>
      </c>
      <c r="G4" s="21">
        <v>28</v>
      </c>
      <c r="H4" s="19">
        <f>SUMIF(Transactions!$B:$B,A4,Transactions!$F:$F)</f>
        <v>446.78000000000003</v>
      </c>
      <c r="I4" s="20">
        <f t="shared" si="0"/>
        <v>3.723166666666667E-2</v>
      </c>
      <c r="J4" s="21" t="s">
        <v>129</v>
      </c>
    </row>
    <row r="5" spans="1:10" ht="15" customHeight="1">
      <c r="A5" s="22" t="s">
        <v>56</v>
      </c>
      <c r="B5" s="22" t="s">
        <v>132</v>
      </c>
      <c r="C5" s="23">
        <v>6147</v>
      </c>
      <c r="D5" s="24">
        <v>10000</v>
      </c>
      <c r="E5" s="25">
        <v>0.24990000000000001</v>
      </c>
      <c r="F5" s="26">
        <v>18</v>
      </c>
      <c r="G5" s="26">
        <v>13</v>
      </c>
      <c r="H5" s="24">
        <f>SUMIF(Transactions!$B:$B,A5,Transactions!$F:$F)</f>
        <v>416.54999999999995</v>
      </c>
      <c r="I5" s="25">
        <f t="shared" si="0"/>
        <v>4.1654999999999998E-2</v>
      </c>
      <c r="J5" s="26" t="s">
        <v>129</v>
      </c>
    </row>
    <row r="6" spans="1:10" ht="15" customHeight="1">
      <c r="A6" s="17" t="s">
        <v>60</v>
      </c>
      <c r="B6" s="17" t="s">
        <v>133</v>
      </c>
      <c r="C6" s="18">
        <v>9283</v>
      </c>
      <c r="D6" s="19">
        <v>6500</v>
      </c>
      <c r="E6" s="20">
        <v>0.22989999999999999</v>
      </c>
      <c r="F6" s="21">
        <v>25</v>
      </c>
      <c r="G6" s="21">
        <v>20</v>
      </c>
      <c r="H6" s="19">
        <f>SUMIF(Transactions!$B:$B,A6,Transactions!$F:$F)</f>
        <v>393.12</v>
      </c>
      <c r="I6" s="20">
        <f t="shared" si="0"/>
        <v>6.0479999999999999E-2</v>
      </c>
      <c r="J6" s="21" t="s">
        <v>129</v>
      </c>
    </row>
  </sheetData>
  <pageMargins left="0.7" right="0.7" top="0.75" bottom="0.75" header="0.3" footer="0.3"/>
  <pageSetup orientation="portrait"/>
  <headerFooter>
    <oddHeader>&amp;L&amp;C&amp;R</oddHeader>
    <oddFooter>&amp;L&amp;C&amp;R</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pane ySplit="1" topLeftCell="A8" activePane="bottomLeft" state="frozen"/>
      <selection pane="bottomLeft"/>
    </sheetView>
  </sheetViews>
  <sheetFormatPr defaultColWidth="8.85546875" defaultRowHeight="15" customHeight="1"/>
  <cols>
    <col min="1" max="1" width="14.28515625" customWidth="1"/>
    <col min="2" max="2" width="26.42578125" customWidth="1"/>
    <col min="3" max="7" width="16.42578125" customWidth="1"/>
    <col min="8" max="8" width="14.28515625" customWidth="1"/>
  </cols>
  <sheetData>
    <row r="1" spans="1:8" ht="15" customHeight="1">
      <c r="A1" s="27" t="s">
        <v>28</v>
      </c>
      <c r="B1" s="27" t="s">
        <v>8</v>
      </c>
      <c r="C1" s="27" t="s">
        <v>134</v>
      </c>
      <c r="D1" s="27" t="s">
        <v>135</v>
      </c>
      <c r="E1" s="27" t="s">
        <v>136</v>
      </c>
      <c r="F1" s="27" t="s">
        <v>137</v>
      </c>
      <c r="G1" s="27" t="s">
        <v>138</v>
      </c>
      <c r="H1" s="27" t="s">
        <v>11</v>
      </c>
    </row>
    <row r="2" spans="1:8" ht="15" customHeight="1">
      <c r="A2" s="28"/>
      <c r="B2" s="29"/>
      <c r="C2" s="30"/>
      <c r="D2" s="30"/>
      <c r="E2" s="30"/>
      <c r="F2" s="30"/>
      <c r="G2" s="30"/>
      <c r="H2" s="31"/>
    </row>
    <row r="3" spans="1:8" ht="15" customHeight="1">
      <c r="A3" s="28"/>
      <c r="B3" s="29"/>
      <c r="C3" s="30"/>
      <c r="D3" s="30"/>
      <c r="E3" s="30"/>
      <c r="F3" s="30"/>
      <c r="G3" s="30"/>
      <c r="H3" s="31"/>
    </row>
    <row r="4" spans="1:8" ht="15" customHeight="1">
      <c r="A4" s="28"/>
      <c r="B4" s="29"/>
      <c r="C4" s="30"/>
      <c r="D4" s="30"/>
      <c r="E4" s="30"/>
      <c r="F4" s="30"/>
      <c r="G4" s="30"/>
      <c r="H4" s="31"/>
    </row>
    <row r="5" spans="1:8" ht="15" customHeight="1">
      <c r="A5" s="28"/>
      <c r="B5" s="29"/>
      <c r="C5" s="30"/>
      <c r="D5" s="30"/>
      <c r="E5" s="30"/>
      <c r="F5" s="30"/>
      <c r="G5" s="30"/>
      <c r="H5" s="31"/>
    </row>
    <row r="6" spans="1:8" ht="15" customHeight="1">
      <c r="A6" s="32"/>
      <c r="B6" s="33"/>
      <c r="C6" s="34"/>
      <c r="D6" s="34"/>
      <c r="E6" s="34"/>
      <c r="F6" s="34"/>
      <c r="G6" s="34"/>
      <c r="H6" s="35"/>
    </row>
    <row r="7" spans="1:8" ht="15" customHeight="1">
      <c r="A7" s="36"/>
      <c r="C7" s="37"/>
      <c r="D7" s="37"/>
      <c r="E7" s="37"/>
      <c r="F7" s="37"/>
      <c r="G7" s="37"/>
      <c r="H7" s="38"/>
    </row>
    <row r="8" spans="1:8" ht="15" customHeight="1">
      <c r="A8" s="36"/>
      <c r="C8" s="37"/>
      <c r="D8" s="37"/>
      <c r="E8" s="37"/>
      <c r="F8" s="37"/>
      <c r="G8" s="37"/>
      <c r="H8" s="38"/>
    </row>
    <row r="9" spans="1:8" ht="15" customHeight="1">
      <c r="A9" s="36"/>
      <c r="C9" s="37"/>
      <c r="D9" s="37"/>
      <c r="E9" s="37"/>
      <c r="F9" s="37"/>
      <c r="G9" s="37"/>
      <c r="H9" s="38"/>
    </row>
    <row r="10" spans="1:8" ht="15" customHeight="1">
      <c r="A10" s="36"/>
      <c r="C10" s="37"/>
      <c r="D10" s="37"/>
      <c r="E10" s="37"/>
      <c r="F10" s="37"/>
      <c r="G10" s="37"/>
      <c r="H10" s="38"/>
    </row>
    <row r="11" spans="1:8" ht="15" customHeight="1">
      <c r="A11" s="39"/>
      <c r="B11" s="40"/>
      <c r="C11" s="41"/>
      <c r="D11" s="41"/>
      <c r="E11" s="41"/>
      <c r="F11" s="41"/>
      <c r="G11" s="41"/>
      <c r="H11" s="42"/>
    </row>
    <row r="12" spans="1:8" ht="15" customHeight="1">
      <c r="A12" s="28"/>
      <c r="B12" s="29"/>
      <c r="C12" s="30"/>
      <c r="D12" s="30"/>
      <c r="E12" s="30"/>
      <c r="F12" s="30"/>
      <c r="G12" s="30"/>
      <c r="H12" s="31"/>
    </row>
    <row r="13" spans="1:8" ht="15" customHeight="1">
      <c r="A13" s="28"/>
      <c r="B13" s="29"/>
      <c r="C13" s="30"/>
      <c r="D13" s="30"/>
      <c r="E13" s="30"/>
      <c r="F13" s="30"/>
      <c r="G13" s="30"/>
      <c r="H13" s="31"/>
    </row>
    <row r="14" spans="1:8" ht="15" customHeight="1">
      <c r="A14" s="28"/>
      <c r="B14" s="29"/>
      <c r="C14" s="30"/>
      <c r="D14" s="30"/>
      <c r="E14" s="30"/>
      <c r="F14" s="30"/>
      <c r="G14" s="30"/>
      <c r="H14" s="31"/>
    </row>
    <row r="15" spans="1:8" ht="15" customHeight="1">
      <c r="A15" s="28"/>
      <c r="B15" s="29"/>
      <c r="C15" s="30"/>
      <c r="D15" s="30"/>
      <c r="E15" s="30"/>
      <c r="F15" s="30"/>
      <c r="G15" s="30"/>
      <c r="H15" s="31"/>
    </row>
    <row r="16" spans="1:8" ht="15" customHeight="1">
      <c r="A16" s="32"/>
      <c r="B16" s="33"/>
      <c r="C16" s="34"/>
      <c r="D16" s="34"/>
      <c r="E16" s="34"/>
      <c r="F16" s="34"/>
      <c r="G16" s="34"/>
      <c r="H16" s="35"/>
    </row>
    <row r="19" spans="1:5" ht="15" customHeight="1">
      <c r="A19" s="27"/>
      <c r="B19" s="27"/>
      <c r="C19" s="27"/>
      <c r="D19" s="27"/>
      <c r="E19" s="27"/>
    </row>
    <row r="20" spans="1:5" ht="15" customHeight="1">
      <c r="A20" s="36"/>
      <c r="B20" s="37"/>
      <c r="C20" s="37"/>
      <c r="D20" s="37"/>
      <c r="E20" s="37"/>
    </row>
    <row r="21" spans="1:5" ht="15" customHeight="1">
      <c r="A21" s="36"/>
      <c r="B21" s="37"/>
      <c r="C21" s="37"/>
      <c r="D21" s="37"/>
      <c r="E21" s="37"/>
    </row>
    <row r="22" spans="1:5" ht="15" customHeight="1">
      <c r="A22" s="36"/>
      <c r="B22" s="37"/>
      <c r="C22" s="37"/>
      <c r="D22" s="37"/>
      <c r="E22" s="37"/>
    </row>
  </sheetData>
  <pageMargins left="0.7" right="0.7" top="0.75" bottom="0.75" header="0.3" footer="0.3"/>
  <pageSetup orientation="portrait"/>
  <headerFooter>
    <oddHeader>&amp;L&amp;C&amp;R</oddHeader>
    <oddFooter>&amp;L&amp;C&amp;R</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5"/>
  <sheetViews>
    <sheetView workbookViewId="0">
      <selection sqref="A1:E1"/>
    </sheetView>
  </sheetViews>
  <sheetFormatPr defaultColWidth="8.85546875" defaultRowHeight="15" customHeight="1"/>
  <cols>
    <col min="1" max="1" width="14.28515625" customWidth="1"/>
    <col min="2" max="4" width="17.140625" customWidth="1"/>
    <col min="5" max="5" width="20" customWidth="1"/>
  </cols>
  <sheetData>
    <row r="1" spans="1:5" ht="21" customHeight="1">
      <c r="A1" s="74" t="s">
        <v>139</v>
      </c>
      <c r="B1" s="69"/>
      <c r="C1" s="69"/>
      <c r="D1" s="69"/>
      <c r="E1" s="69"/>
    </row>
    <row r="3" spans="1:5" ht="15" customHeight="1">
      <c r="A3" s="43" t="s">
        <v>140</v>
      </c>
      <c r="B3" s="16"/>
    </row>
    <row r="4" spans="1:5" ht="15" customHeight="1">
      <c r="A4" s="43" t="s">
        <v>141</v>
      </c>
      <c r="B4" s="37" t="e">
        <f>VLOOKUP(B3,'Credit Cards'!A:H,8,FALSE)</f>
        <v>#N/A</v>
      </c>
    </row>
    <row r="5" spans="1:5" ht="15" customHeight="1">
      <c r="A5" s="43" t="s">
        <v>142</v>
      </c>
      <c r="B5" s="38" t="e">
        <f>VLOOKUP(B3,'Credit Cards'!A:E,5,FALSE)</f>
        <v>#N/A</v>
      </c>
    </row>
    <row r="6" spans="1:5" ht="15" customHeight="1">
      <c r="A6" s="43" t="s">
        <v>143</v>
      </c>
      <c r="B6" s="37">
        <v>50</v>
      </c>
    </row>
    <row r="7" spans="1:5" ht="15" customHeight="1">
      <c r="A7" s="43" t="s">
        <v>144</v>
      </c>
      <c r="B7" s="37">
        <v>100</v>
      </c>
    </row>
    <row r="8" spans="1:5" ht="15" customHeight="1">
      <c r="A8" s="43" t="s">
        <v>145</v>
      </c>
      <c r="B8" s="44">
        <f>B6+B7</f>
        <v>150</v>
      </c>
    </row>
    <row r="10" spans="1:5" ht="15" customHeight="1">
      <c r="A10" s="45" t="s">
        <v>28</v>
      </c>
      <c r="B10" s="45" t="s">
        <v>65</v>
      </c>
      <c r="C10" s="45" t="s">
        <v>96</v>
      </c>
      <c r="D10" s="45" t="s">
        <v>146</v>
      </c>
      <c r="E10" s="45" t="s">
        <v>147</v>
      </c>
    </row>
    <row r="11" spans="1:5" ht="15" customHeight="1">
      <c r="A11" s="46">
        <v>1</v>
      </c>
      <c r="B11" s="47" t="e">
        <f>IF($B$4&lt;=0,0,MIN($B$8,$B$4*(1+$B$5/12)))</f>
        <v>#N/A</v>
      </c>
      <c r="C11" s="47" t="e">
        <f>IF($B$4&lt;=0,0,$B$4*$B$5/12)</f>
        <v>#N/A</v>
      </c>
      <c r="D11" s="47" t="e">
        <f>B11-C11</f>
        <v>#N/A</v>
      </c>
      <c r="E11" s="47" t="e">
        <f>IF($B$4&lt;=0,0,MAX(0,$B$4-D11))</f>
        <v>#N/A</v>
      </c>
    </row>
    <row r="12" spans="1:5" ht="15" customHeight="1">
      <c r="A12" s="48" t="e">
        <f t="shared" ref="A12:A70" si="0">IF(E11&gt;0,A11+1,"")</f>
        <v>#N/A</v>
      </c>
      <c r="B12" s="3" t="e">
        <f t="shared" ref="B12:B70" si="1">IF(E11&lt;=0,"",MIN($B$8,E11*(1+$B$5/12)))</f>
        <v>#N/A</v>
      </c>
      <c r="C12" s="3" t="e">
        <f t="shared" ref="C12:C70" si="2">IF(E11&lt;=0,"",E11*$B$5/12)</f>
        <v>#N/A</v>
      </c>
      <c r="D12" s="3" t="e">
        <f t="shared" ref="D12:D70" si="3">IF(B12="","",B12-C12)</f>
        <v>#N/A</v>
      </c>
      <c r="E12" s="3" t="e">
        <f t="shared" ref="E12:E70" si="4">IF(E11&lt;=0,"",MAX(0,E11-D12))</f>
        <v>#N/A</v>
      </c>
    </row>
    <row r="13" spans="1:5" ht="15" customHeight="1">
      <c r="A13" s="49" t="e">
        <f t="shared" si="0"/>
        <v>#N/A</v>
      </c>
      <c r="B13" s="47" t="e">
        <f t="shared" si="1"/>
        <v>#N/A</v>
      </c>
      <c r="C13" s="47" t="e">
        <f t="shared" si="2"/>
        <v>#N/A</v>
      </c>
      <c r="D13" s="47" t="e">
        <f t="shared" si="3"/>
        <v>#N/A</v>
      </c>
      <c r="E13" s="47" t="e">
        <f t="shared" si="4"/>
        <v>#N/A</v>
      </c>
    </row>
    <row r="14" spans="1:5" ht="15" customHeight="1">
      <c r="A14" s="48" t="e">
        <f t="shared" si="0"/>
        <v>#N/A</v>
      </c>
      <c r="B14" s="3" t="e">
        <f t="shared" si="1"/>
        <v>#N/A</v>
      </c>
      <c r="C14" s="3" t="e">
        <f t="shared" si="2"/>
        <v>#N/A</v>
      </c>
      <c r="D14" s="3" t="e">
        <f t="shared" si="3"/>
        <v>#N/A</v>
      </c>
      <c r="E14" s="3" t="e">
        <f t="shared" si="4"/>
        <v>#N/A</v>
      </c>
    </row>
    <row r="15" spans="1:5" ht="15" customHeight="1">
      <c r="A15" s="49" t="e">
        <f t="shared" si="0"/>
        <v>#N/A</v>
      </c>
      <c r="B15" s="47" t="e">
        <f t="shared" si="1"/>
        <v>#N/A</v>
      </c>
      <c r="C15" s="47" t="e">
        <f t="shared" si="2"/>
        <v>#N/A</v>
      </c>
      <c r="D15" s="47" t="e">
        <f t="shared" si="3"/>
        <v>#N/A</v>
      </c>
      <c r="E15" s="47" t="e">
        <f t="shared" si="4"/>
        <v>#N/A</v>
      </c>
    </row>
    <row r="16" spans="1:5" ht="15" customHeight="1">
      <c r="A16" s="48" t="e">
        <f t="shared" si="0"/>
        <v>#N/A</v>
      </c>
      <c r="B16" s="3" t="e">
        <f t="shared" si="1"/>
        <v>#N/A</v>
      </c>
      <c r="C16" s="3" t="e">
        <f t="shared" si="2"/>
        <v>#N/A</v>
      </c>
      <c r="D16" s="3" t="e">
        <f t="shared" si="3"/>
        <v>#N/A</v>
      </c>
      <c r="E16" s="3" t="e">
        <f t="shared" si="4"/>
        <v>#N/A</v>
      </c>
    </row>
    <row r="17" spans="1:5" ht="15" customHeight="1">
      <c r="A17" s="49" t="e">
        <f t="shared" si="0"/>
        <v>#N/A</v>
      </c>
      <c r="B17" s="47" t="e">
        <f t="shared" si="1"/>
        <v>#N/A</v>
      </c>
      <c r="C17" s="47" t="e">
        <f t="shared" si="2"/>
        <v>#N/A</v>
      </c>
      <c r="D17" s="47" t="e">
        <f t="shared" si="3"/>
        <v>#N/A</v>
      </c>
      <c r="E17" s="47" t="e">
        <f t="shared" si="4"/>
        <v>#N/A</v>
      </c>
    </row>
    <row r="18" spans="1:5" ht="15" customHeight="1">
      <c r="A18" s="48" t="e">
        <f t="shared" si="0"/>
        <v>#N/A</v>
      </c>
      <c r="B18" s="3" t="e">
        <f t="shared" si="1"/>
        <v>#N/A</v>
      </c>
      <c r="C18" s="3" t="e">
        <f t="shared" si="2"/>
        <v>#N/A</v>
      </c>
      <c r="D18" s="3" t="e">
        <f t="shared" si="3"/>
        <v>#N/A</v>
      </c>
      <c r="E18" s="3" t="e">
        <f t="shared" si="4"/>
        <v>#N/A</v>
      </c>
    </row>
    <row r="19" spans="1:5" ht="15" customHeight="1">
      <c r="A19" s="49" t="e">
        <f t="shared" si="0"/>
        <v>#N/A</v>
      </c>
      <c r="B19" s="47" t="e">
        <f t="shared" si="1"/>
        <v>#N/A</v>
      </c>
      <c r="C19" s="47" t="e">
        <f t="shared" si="2"/>
        <v>#N/A</v>
      </c>
      <c r="D19" s="47" t="e">
        <f t="shared" si="3"/>
        <v>#N/A</v>
      </c>
      <c r="E19" s="47" t="e">
        <f t="shared" si="4"/>
        <v>#N/A</v>
      </c>
    </row>
    <row r="20" spans="1:5" ht="15" customHeight="1">
      <c r="A20" s="48" t="e">
        <f t="shared" si="0"/>
        <v>#N/A</v>
      </c>
      <c r="B20" s="3" t="e">
        <f t="shared" si="1"/>
        <v>#N/A</v>
      </c>
      <c r="C20" s="3" t="e">
        <f t="shared" si="2"/>
        <v>#N/A</v>
      </c>
      <c r="D20" s="3" t="e">
        <f t="shared" si="3"/>
        <v>#N/A</v>
      </c>
      <c r="E20" s="3" t="e">
        <f t="shared" si="4"/>
        <v>#N/A</v>
      </c>
    </row>
    <row r="21" spans="1:5" ht="15" customHeight="1">
      <c r="A21" s="49" t="e">
        <f t="shared" si="0"/>
        <v>#N/A</v>
      </c>
      <c r="B21" s="47" t="e">
        <f t="shared" si="1"/>
        <v>#N/A</v>
      </c>
      <c r="C21" s="47" t="e">
        <f t="shared" si="2"/>
        <v>#N/A</v>
      </c>
      <c r="D21" s="47" t="e">
        <f t="shared" si="3"/>
        <v>#N/A</v>
      </c>
      <c r="E21" s="47" t="e">
        <f t="shared" si="4"/>
        <v>#N/A</v>
      </c>
    </row>
    <row r="22" spans="1:5" ht="15" customHeight="1">
      <c r="A22" s="48" t="e">
        <f t="shared" si="0"/>
        <v>#N/A</v>
      </c>
      <c r="B22" s="3" t="e">
        <f t="shared" si="1"/>
        <v>#N/A</v>
      </c>
      <c r="C22" s="3" t="e">
        <f t="shared" si="2"/>
        <v>#N/A</v>
      </c>
      <c r="D22" s="3" t="e">
        <f t="shared" si="3"/>
        <v>#N/A</v>
      </c>
      <c r="E22" s="3" t="e">
        <f t="shared" si="4"/>
        <v>#N/A</v>
      </c>
    </row>
    <row r="23" spans="1:5" ht="15" customHeight="1">
      <c r="A23" s="49" t="e">
        <f t="shared" si="0"/>
        <v>#N/A</v>
      </c>
      <c r="B23" s="47" t="e">
        <f t="shared" si="1"/>
        <v>#N/A</v>
      </c>
      <c r="C23" s="47" t="e">
        <f t="shared" si="2"/>
        <v>#N/A</v>
      </c>
      <c r="D23" s="47" t="e">
        <f t="shared" si="3"/>
        <v>#N/A</v>
      </c>
      <c r="E23" s="47" t="e">
        <f t="shared" si="4"/>
        <v>#N/A</v>
      </c>
    </row>
    <row r="24" spans="1:5" ht="15" customHeight="1">
      <c r="A24" s="48" t="e">
        <f t="shared" si="0"/>
        <v>#N/A</v>
      </c>
      <c r="B24" s="3" t="e">
        <f t="shared" si="1"/>
        <v>#N/A</v>
      </c>
      <c r="C24" s="3" t="e">
        <f t="shared" si="2"/>
        <v>#N/A</v>
      </c>
      <c r="D24" s="3" t="e">
        <f t="shared" si="3"/>
        <v>#N/A</v>
      </c>
      <c r="E24" s="3" t="e">
        <f t="shared" si="4"/>
        <v>#N/A</v>
      </c>
    </row>
    <row r="25" spans="1:5" ht="15" customHeight="1">
      <c r="A25" s="49" t="e">
        <f t="shared" si="0"/>
        <v>#N/A</v>
      </c>
      <c r="B25" s="47" t="e">
        <f t="shared" si="1"/>
        <v>#N/A</v>
      </c>
      <c r="C25" s="47" t="e">
        <f t="shared" si="2"/>
        <v>#N/A</v>
      </c>
      <c r="D25" s="47" t="e">
        <f t="shared" si="3"/>
        <v>#N/A</v>
      </c>
      <c r="E25" s="47" t="e">
        <f t="shared" si="4"/>
        <v>#N/A</v>
      </c>
    </row>
    <row r="26" spans="1:5" ht="15" customHeight="1">
      <c r="A26" s="48" t="e">
        <f t="shared" si="0"/>
        <v>#N/A</v>
      </c>
      <c r="B26" s="3" t="e">
        <f t="shared" si="1"/>
        <v>#N/A</v>
      </c>
      <c r="C26" s="3" t="e">
        <f t="shared" si="2"/>
        <v>#N/A</v>
      </c>
      <c r="D26" s="3" t="e">
        <f t="shared" si="3"/>
        <v>#N/A</v>
      </c>
      <c r="E26" s="3" t="e">
        <f t="shared" si="4"/>
        <v>#N/A</v>
      </c>
    </row>
    <row r="27" spans="1:5" ht="15" customHeight="1">
      <c r="A27" s="49" t="e">
        <f t="shared" si="0"/>
        <v>#N/A</v>
      </c>
      <c r="B27" s="47" t="e">
        <f t="shared" si="1"/>
        <v>#N/A</v>
      </c>
      <c r="C27" s="47" t="e">
        <f t="shared" si="2"/>
        <v>#N/A</v>
      </c>
      <c r="D27" s="47" t="e">
        <f t="shared" si="3"/>
        <v>#N/A</v>
      </c>
      <c r="E27" s="47" t="e">
        <f t="shared" si="4"/>
        <v>#N/A</v>
      </c>
    </row>
    <row r="28" spans="1:5" ht="15" customHeight="1">
      <c r="A28" s="48" t="e">
        <f t="shared" si="0"/>
        <v>#N/A</v>
      </c>
      <c r="B28" s="3" t="e">
        <f t="shared" si="1"/>
        <v>#N/A</v>
      </c>
      <c r="C28" s="3" t="e">
        <f t="shared" si="2"/>
        <v>#N/A</v>
      </c>
      <c r="D28" s="3" t="e">
        <f t="shared" si="3"/>
        <v>#N/A</v>
      </c>
      <c r="E28" s="3" t="e">
        <f t="shared" si="4"/>
        <v>#N/A</v>
      </c>
    </row>
    <row r="29" spans="1:5" ht="15" customHeight="1">
      <c r="A29" s="49" t="e">
        <f t="shared" si="0"/>
        <v>#N/A</v>
      </c>
      <c r="B29" s="47" t="e">
        <f t="shared" si="1"/>
        <v>#N/A</v>
      </c>
      <c r="C29" s="47" t="e">
        <f t="shared" si="2"/>
        <v>#N/A</v>
      </c>
      <c r="D29" s="47" t="e">
        <f t="shared" si="3"/>
        <v>#N/A</v>
      </c>
      <c r="E29" s="47" t="e">
        <f t="shared" si="4"/>
        <v>#N/A</v>
      </c>
    </row>
    <row r="30" spans="1:5" ht="15" customHeight="1">
      <c r="A30" s="48" t="e">
        <f t="shared" si="0"/>
        <v>#N/A</v>
      </c>
      <c r="B30" s="3" t="e">
        <f t="shared" si="1"/>
        <v>#N/A</v>
      </c>
      <c r="C30" s="3" t="e">
        <f t="shared" si="2"/>
        <v>#N/A</v>
      </c>
      <c r="D30" s="3" t="e">
        <f t="shared" si="3"/>
        <v>#N/A</v>
      </c>
      <c r="E30" s="3" t="e">
        <f t="shared" si="4"/>
        <v>#N/A</v>
      </c>
    </row>
    <row r="31" spans="1:5" ht="15" customHeight="1">
      <c r="A31" s="49" t="e">
        <f t="shared" si="0"/>
        <v>#N/A</v>
      </c>
      <c r="B31" s="47" t="e">
        <f t="shared" si="1"/>
        <v>#N/A</v>
      </c>
      <c r="C31" s="47" t="e">
        <f t="shared" si="2"/>
        <v>#N/A</v>
      </c>
      <c r="D31" s="47" t="e">
        <f t="shared" si="3"/>
        <v>#N/A</v>
      </c>
      <c r="E31" s="47" t="e">
        <f t="shared" si="4"/>
        <v>#N/A</v>
      </c>
    </row>
    <row r="32" spans="1:5" ht="15" customHeight="1">
      <c r="A32" s="48" t="e">
        <f t="shared" si="0"/>
        <v>#N/A</v>
      </c>
      <c r="B32" s="3" t="e">
        <f t="shared" si="1"/>
        <v>#N/A</v>
      </c>
      <c r="C32" s="3" t="e">
        <f t="shared" si="2"/>
        <v>#N/A</v>
      </c>
      <c r="D32" s="3" t="e">
        <f t="shared" si="3"/>
        <v>#N/A</v>
      </c>
      <c r="E32" s="3" t="e">
        <f t="shared" si="4"/>
        <v>#N/A</v>
      </c>
    </row>
    <row r="33" spans="1:5" ht="15" customHeight="1">
      <c r="A33" s="49" t="e">
        <f t="shared" si="0"/>
        <v>#N/A</v>
      </c>
      <c r="B33" s="47" t="e">
        <f t="shared" si="1"/>
        <v>#N/A</v>
      </c>
      <c r="C33" s="47" t="e">
        <f t="shared" si="2"/>
        <v>#N/A</v>
      </c>
      <c r="D33" s="47" t="e">
        <f t="shared" si="3"/>
        <v>#N/A</v>
      </c>
      <c r="E33" s="47" t="e">
        <f t="shared" si="4"/>
        <v>#N/A</v>
      </c>
    </row>
    <row r="34" spans="1:5" ht="15" customHeight="1">
      <c r="A34" s="48" t="e">
        <f t="shared" si="0"/>
        <v>#N/A</v>
      </c>
      <c r="B34" s="3" t="e">
        <f t="shared" si="1"/>
        <v>#N/A</v>
      </c>
      <c r="C34" s="3" t="e">
        <f t="shared" si="2"/>
        <v>#N/A</v>
      </c>
      <c r="D34" s="3" t="e">
        <f t="shared" si="3"/>
        <v>#N/A</v>
      </c>
      <c r="E34" s="3" t="e">
        <f t="shared" si="4"/>
        <v>#N/A</v>
      </c>
    </row>
    <row r="35" spans="1:5" ht="15" customHeight="1">
      <c r="A35" s="49" t="e">
        <f t="shared" si="0"/>
        <v>#N/A</v>
      </c>
      <c r="B35" s="47" t="e">
        <f t="shared" si="1"/>
        <v>#N/A</v>
      </c>
      <c r="C35" s="47" t="e">
        <f t="shared" si="2"/>
        <v>#N/A</v>
      </c>
      <c r="D35" s="47" t="e">
        <f t="shared" si="3"/>
        <v>#N/A</v>
      </c>
      <c r="E35" s="47" t="e">
        <f t="shared" si="4"/>
        <v>#N/A</v>
      </c>
    </row>
    <row r="36" spans="1:5" ht="15" customHeight="1">
      <c r="A36" s="48" t="e">
        <f t="shared" si="0"/>
        <v>#N/A</v>
      </c>
      <c r="B36" s="3" t="e">
        <f t="shared" si="1"/>
        <v>#N/A</v>
      </c>
      <c r="C36" s="3" t="e">
        <f t="shared" si="2"/>
        <v>#N/A</v>
      </c>
      <c r="D36" s="3" t="e">
        <f t="shared" si="3"/>
        <v>#N/A</v>
      </c>
      <c r="E36" s="3" t="e">
        <f t="shared" si="4"/>
        <v>#N/A</v>
      </c>
    </row>
    <row r="37" spans="1:5" ht="15" customHeight="1">
      <c r="A37" s="49" t="e">
        <f t="shared" si="0"/>
        <v>#N/A</v>
      </c>
      <c r="B37" s="47" t="e">
        <f t="shared" si="1"/>
        <v>#N/A</v>
      </c>
      <c r="C37" s="47" t="e">
        <f t="shared" si="2"/>
        <v>#N/A</v>
      </c>
      <c r="D37" s="47" t="e">
        <f t="shared" si="3"/>
        <v>#N/A</v>
      </c>
      <c r="E37" s="47" t="e">
        <f t="shared" si="4"/>
        <v>#N/A</v>
      </c>
    </row>
    <row r="38" spans="1:5" ht="15" customHeight="1">
      <c r="A38" s="48" t="e">
        <f t="shared" si="0"/>
        <v>#N/A</v>
      </c>
      <c r="B38" s="3" t="e">
        <f t="shared" si="1"/>
        <v>#N/A</v>
      </c>
      <c r="C38" s="3" t="e">
        <f t="shared" si="2"/>
        <v>#N/A</v>
      </c>
      <c r="D38" s="3" t="e">
        <f t="shared" si="3"/>
        <v>#N/A</v>
      </c>
      <c r="E38" s="3" t="e">
        <f t="shared" si="4"/>
        <v>#N/A</v>
      </c>
    </row>
    <row r="39" spans="1:5" ht="15" customHeight="1">
      <c r="A39" s="49" t="e">
        <f t="shared" si="0"/>
        <v>#N/A</v>
      </c>
      <c r="B39" s="47" t="e">
        <f t="shared" si="1"/>
        <v>#N/A</v>
      </c>
      <c r="C39" s="47" t="e">
        <f t="shared" si="2"/>
        <v>#N/A</v>
      </c>
      <c r="D39" s="47" t="e">
        <f t="shared" si="3"/>
        <v>#N/A</v>
      </c>
      <c r="E39" s="47" t="e">
        <f t="shared" si="4"/>
        <v>#N/A</v>
      </c>
    </row>
    <row r="40" spans="1:5" ht="15" customHeight="1">
      <c r="A40" s="48" t="e">
        <f t="shared" si="0"/>
        <v>#N/A</v>
      </c>
      <c r="B40" s="3" t="e">
        <f t="shared" si="1"/>
        <v>#N/A</v>
      </c>
      <c r="C40" s="3" t="e">
        <f t="shared" si="2"/>
        <v>#N/A</v>
      </c>
      <c r="D40" s="3" t="e">
        <f t="shared" si="3"/>
        <v>#N/A</v>
      </c>
      <c r="E40" s="3" t="e">
        <f t="shared" si="4"/>
        <v>#N/A</v>
      </c>
    </row>
    <row r="41" spans="1:5" ht="15" customHeight="1">
      <c r="A41" s="49" t="e">
        <f t="shared" si="0"/>
        <v>#N/A</v>
      </c>
      <c r="B41" s="47" t="e">
        <f t="shared" si="1"/>
        <v>#N/A</v>
      </c>
      <c r="C41" s="47" t="e">
        <f t="shared" si="2"/>
        <v>#N/A</v>
      </c>
      <c r="D41" s="47" t="e">
        <f t="shared" si="3"/>
        <v>#N/A</v>
      </c>
      <c r="E41" s="47" t="e">
        <f t="shared" si="4"/>
        <v>#N/A</v>
      </c>
    </row>
    <row r="42" spans="1:5" ht="15" customHeight="1">
      <c r="A42" s="48" t="e">
        <f t="shared" si="0"/>
        <v>#N/A</v>
      </c>
      <c r="B42" s="3" t="e">
        <f t="shared" si="1"/>
        <v>#N/A</v>
      </c>
      <c r="C42" s="3" t="e">
        <f t="shared" si="2"/>
        <v>#N/A</v>
      </c>
      <c r="D42" s="3" t="e">
        <f t="shared" si="3"/>
        <v>#N/A</v>
      </c>
      <c r="E42" s="3" t="e">
        <f t="shared" si="4"/>
        <v>#N/A</v>
      </c>
    </row>
    <row r="43" spans="1:5" ht="15" customHeight="1">
      <c r="A43" s="49" t="e">
        <f t="shared" si="0"/>
        <v>#N/A</v>
      </c>
      <c r="B43" s="47" t="e">
        <f t="shared" si="1"/>
        <v>#N/A</v>
      </c>
      <c r="C43" s="47" t="e">
        <f t="shared" si="2"/>
        <v>#N/A</v>
      </c>
      <c r="D43" s="47" t="e">
        <f t="shared" si="3"/>
        <v>#N/A</v>
      </c>
      <c r="E43" s="47" t="e">
        <f t="shared" si="4"/>
        <v>#N/A</v>
      </c>
    </row>
    <row r="44" spans="1:5" ht="15" customHeight="1">
      <c r="A44" s="48" t="e">
        <f t="shared" si="0"/>
        <v>#N/A</v>
      </c>
      <c r="B44" s="3" t="e">
        <f t="shared" si="1"/>
        <v>#N/A</v>
      </c>
      <c r="C44" s="3" t="e">
        <f t="shared" si="2"/>
        <v>#N/A</v>
      </c>
      <c r="D44" s="3" t="e">
        <f t="shared" si="3"/>
        <v>#N/A</v>
      </c>
      <c r="E44" s="3" t="e">
        <f t="shared" si="4"/>
        <v>#N/A</v>
      </c>
    </row>
    <row r="45" spans="1:5" ht="15" customHeight="1">
      <c r="A45" s="49" t="e">
        <f t="shared" si="0"/>
        <v>#N/A</v>
      </c>
      <c r="B45" s="47" t="e">
        <f t="shared" si="1"/>
        <v>#N/A</v>
      </c>
      <c r="C45" s="47" t="e">
        <f t="shared" si="2"/>
        <v>#N/A</v>
      </c>
      <c r="D45" s="47" t="e">
        <f t="shared" si="3"/>
        <v>#N/A</v>
      </c>
      <c r="E45" s="47" t="e">
        <f t="shared" si="4"/>
        <v>#N/A</v>
      </c>
    </row>
    <row r="46" spans="1:5" ht="15" customHeight="1">
      <c r="A46" s="48" t="e">
        <f t="shared" si="0"/>
        <v>#N/A</v>
      </c>
      <c r="B46" s="3" t="e">
        <f t="shared" si="1"/>
        <v>#N/A</v>
      </c>
      <c r="C46" s="3" t="e">
        <f t="shared" si="2"/>
        <v>#N/A</v>
      </c>
      <c r="D46" s="3" t="e">
        <f t="shared" si="3"/>
        <v>#N/A</v>
      </c>
      <c r="E46" s="3" t="e">
        <f t="shared" si="4"/>
        <v>#N/A</v>
      </c>
    </row>
    <row r="47" spans="1:5" ht="15" customHeight="1">
      <c r="A47" s="49" t="e">
        <f t="shared" si="0"/>
        <v>#N/A</v>
      </c>
      <c r="B47" s="47" t="e">
        <f t="shared" si="1"/>
        <v>#N/A</v>
      </c>
      <c r="C47" s="47" t="e">
        <f t="shared" si="2"/>
        <v>#N/A</v>
      </c>
      <c r="D47" s="47" t="e">
        <f t="shared" si="3"/>
        <v>#N/A</v>
      </c>
      <c r="E47" s="47" t="e">
        <f t="shared" si="4"/>
        <v>#N/A</v>
      </c>
    </row>
    <row r="48" spans="1:5" ht="15" customHeight="1">
      <c r="A48" s="48" t="e">
        <f t="shared" si="0"/>
        <v>#N/A</v>
      </c>
      <c r="B48" s="3" t="e">
        <f t="shared" si="1"/>
        <v>#N/A</v>
      </c>
      <c r="C48" s="3" t="e">
        <f t="shared" si="2"/>
        <v>#N/A</v>
      </c>
      <c r="D48" s="3" t="e">
        <f t="shared" si="3"/>
        <v>#N/A</v>
      </c>
      <c r="E48" s="3" t="e">
        <f t="shared" si="4"/>
        <v>#N/A</v>
      </c>
    </row>
    <row r="49" spans="1:5" ht="15" customHeight="1">
      <c r="A49" s="49" t="e">
        <f t="shared" si="0"/>
        <v>#N/A</v>
      </c>
      <c r="B49" s="47" t="e">
        <f t="shared" si="1"/>
        <v>#N/A</v>
      </c>
      <c r="C49" s="47" t="e">
        <f t="shared" si="2"/>
        <v>#N/A</v>
      </c>
      <c r="D49" s="47" t="e">
        <f t="shared" si="3"/>
        <v>#N/A</v>
      </c>
      <c r="E49" s="47" t="e">
        <f t="shared" si="4"/>
        <v>#N/A</v>
      </c>
    </row>
    <row r="50" spans="1:5" ht="15" customHeight="1">
      <c r="A50" s="48" t="e">
        <f t="shared" si="0"/>
        <v>#N/A</v>
      </c>
      <c r="B50" s="3" t="e">
        <f t="shared" si="1"/>
        <v>#N/A</v>
      </c>
      <c r="C50" s="3" t="e">
        <f t="shared" si="2"/>
        <v>#N/A</v>
      </c>
      <c r="D50" s="3" t="e">
        <f t="shared" si="3"/>
        <v>#N/A</v>
      </c>
      <c r="E50" s="3" t="e">
        <f t="shared" si="4"/>
        <v>#N/A</v>
      </c>
    </row>
    <row r="51" spans="1:5" ht="15" customHeight="1">
      <c r="A51" s="49" t="e">
        <f t="shared" si="0"/>
        <v>#N/A</v>
      </c>
      <c r="B51" s="47" t="e">
        <f t="shared" si="1"/>
        <v>#N/A</v>
      </c>
      <c r="C51" s="47" t="e">
        <f t="shared" si="2"/>
        <v>#N/A</v>
      </c>
      <c r="D51" s="47" t="e">
        <f t="shared" si="3"/>
        <v>#N/A</v>
      </c>
      <c r="E51" s="47" t="e">
        <f t="shared" si="4"/>
        <v>#N/A</v>
      </c>
    </row>
    <row r="52" spans="1:5" ht="15" customHeight="1">
      <c r="A52" s="48" t="e">
        <f t="shared" si="0"/>
        <v>#N/A</v>
      </c>
      <c r="B52" s="3" t="e">
        <f t="shared" si="1"/>
        <v>#N/A</v>
      </c>
      <c r="C52" s="3" t="e">
        <f t="shared" si="2"/>
        <v>#N/A</v>
      </c>
      <c r="D52" s="3" t="e">
        <f t="shared" si="3"/>
        <v>#N/A</v>
      </c>
      <c r="E52" s="3" t="e">
        <f t="shared" si="4"/>
        <v>#N/A</v>
      </c>
    </row>
    <row r="53" spans="1:5" ht="15" customHeight="1">
      <c r="A53" s="49" t="e">
        <f t="shared" si="0"/>
        <v>#N/A</v>
      </c>
      <c r="B53" s="47" t="e">
        <f t="shared" si="1"/>
        <v>#N/A</v>
      </c>
      <c r="C53" s="47" t="e">
        <f t="shared" si="2"/>
        <v>#N/A</v>
      </c>
      <c r="D53" s="47" t="e">
        <f t="shared" si="3"/>
        <v>#N/A</v>
      </c>
      <c r="E53" s="47" t="e">
        <f t="shared" si="4"/>
        <v>#N/A</v>
      </c>
    </row>
    <row r="54" spans="1:5" ht="15" customHeight="1">
      <c r="A54" s="48" t="e">
        <f t="shared" si="0"/>
        <v>#N/A</v>
      </c>
      <c r="B54" s="3" t="e">
        <f t="shared" si="1"/>
        <v>#N/A</v>
      </c>
      <c r="C54" s="3" t="e">
        <f t="shared" si="2"/>
        <v>#N/A</v>
      </c>
      <c r="D54" s="3" t="e">
        <f t="shared" si="3"/>
        <v>#N/A</v>
      </c>
      <c r="E54" s="3" t="e">
        <f t="shared" si="4"/>
        <v>#N/A</v>
      </c>
    </row>
    <row r="55" spans="1:5" ht="15" customHeight="1">
      <c r="A55" s="49" t="e">
        <f t="shared" si="0"/>
        <v>#N/A</v>
      </c>
      <c r="B55" s="47" t="e">
        <f t="shared" si="1"/>
        <v>#N/A</v>
      </c>
      <c r="C55" s="47" t="e">
        <f t="shared" si="2"/>
        <v>#N/A</v>
      </c>
      <c r="D55" s="47" t="e">
        <f t="shared" si="3"/>
        <v>#N/A</v>
      </c>
      <c r="E55" s="47" t="e">
        <f t="shared" si="4"/>
        <v>#N/A</v>
      </c>
    </row>
    <row r="56" spans="1:5" ht="15" customHeight="1">
      <c r="A56" s="48" t="e">
        <f t="shared" si="0"/>
        <v>#N/A</v>
      </c>
      <c r="B56" s="3" t="e">
        <f t="shared" si="1"/>
        <v>#N/A</v>
      </c>
      <c r="C56" s="3" t="e">
        <f t="shared" si="2"/>
        <v>#N/A</v>
      </c>
      <c r="D56" s="3" t="e">
        <f t="shared" si="3"/>
        <v>#N/A</v>
      </c>
      <c r="E56" s="3" t="e">
        <f t="shared" si="4"/>
        <v>#N/A</v>
      </c>
    </row>
    <row r="57" spans="1:5" ht="15" customHeight="1">
      <c r="A57" s="49" t="e">
        <f t="shared" si="0"/>
        <v>#N/A</v>
      </c>
      <c r="B57" s="47" t="e">
        <f t="shared" si="1"/>
        <v>#N/A</v>
      </c>
      <c r="C57" s="47" t="e">
        <f t="shared" si="2"/>
        <v>#N/A</v>
      </c>
      <c r="D57" s="47" t="e">
        <f t="shared" si="3"/>
        <v>#N/A</v>
      </c>
      <c r="E57" s="47" t="e">
        <f t="shared" si="4"/>
        <v>#N/A</v>
      </c>
    </row>
    <row r="58" spans="1:5" ht="15" customHeight="1">
      <c r="A58" s="48" t="e">
        <f t="shared" si="0"/>
        <v>#N/A</v>
      </c>
      <c r="B58" s="3" t="e">
        <f t="shared" si="1"/>
        <v>#N/A</v>
      </c>
      <c r="C58" s="3" t="e">
        <f t="shared" si="2"/>
        <v>#N/A</v>
      </c>
      <c r="D58" s="3" t="e">
        <f t="shared" si="3"/>
        <v>#N/A</v>
      </c>
      <c r="E58" s="3" t="e">
        <f t="shared" si="4"/>
        <v>#N/A</v>
      </c>
    </row>
    <row r="59" spans="1:5" ht="15" customHeight="1">
      <c r="A59" s="49" t="e">
        <f t="shared" si="0"/>
        <v>#N/A</v>
      </c>
      <c r="B59" s="47" t="e">
        <f t="shared" si="1"/>
        <v>#N/A</v>
      </c>
      <c r="C59" s="47" t="e">
        <f t="shared" si="2"/>
        <v>#N/A</v>
      </c>
      <c r="D59" s="47" t="e">
        <f t="shared" si="3"/>
        <v>#N/A</v>
      </c>
      <c r="E59" s="47" t="e">
        <f t="shared" si="4"/>
        <v>#N/A</v>
      </c>
    </row>
    <row r="60" spans="1:5" ht="15" customHeight="1">
      <c r="A60" s="48" t="e">
        <f t="shared" si="0"/>
        <v>#N/A</v>
      </c>
      <c r="B60" s="3" t="e">
        <f t="shared" si="1"/>
        <v>#N/A</v>
      </c>
      <c r="C60" s="3" t="e">
        <f t="shared" si="2"/>
        <v>#N/A</v>
      </c>
      <c r="D60" s="3" t="e">
        <f t="shared" si="3"/>
        <v>#N/A</v>
      </c>
      <c r="E60" s="3" t="e">
        <f t="shared" si="4"/>
        <v>#N/A</v>
      </c>
    </row>
    <row r="61" spans="1:5" ht="15" customHeight="1">
      <c r="A61" s="49" t="e">
        <f t="shared" si="0"/>
        <v>#N/A</v>
      </c>
      <c r="B61" s="47" t="e">
        <f t="shared" si="1"/>
        <v>#N/A</v>
      </c>
      <c r="C61" s="47" t="e">
        <f t="shared" si="2"/>
        <v>#N/A</v>
      </c>
      <c r="D61" s="47" t="e">
        <f t="shared" si="3"/>
        <v>#N/A</v>
      </c>
      <c r="E61" s="47" t="e">
        <f t="shared" si="4"/>
        <v>#N/A</v>
      </c>
    </row>
    <row r="62" spans="1:5" ht="15" customHeight="1">
      <c r="A62" s="48" t="e">
        <f t="shared" si="0"/>
        <v>#N/A</v>
      </c>
      <c r="B62" s="3" t="e">
        <f t="shared" si="1"/>
        <v>#N/A</v>
      </c>
      <c r="C62" s="3" t="e">
        <f t="shared" si="2"/>
        <v>#N/A</v>
      </c>
      <c r="D62" s="3" t="e">
        <f t="shared" si="3"/>
        <v>#N/A</v>
      </c>
      <c r="E62" s="3" t="e">
        <f t="shared" si="4"/>
        <v>#N/A</v>
      </c>
    </row>
    <row r="63" spans="1:5" ht="15" customHeight="1">
      <c r="A63" s="49" t="e">
        <f t="shared" si="0"/>
        <v>#N/A</v>
      </c>
      <c r="B63" s="47" t="e">
        <f t="shared" si="1"/>
        <v>#N/A</v>
      </c>
      <c r="C63" s="47" t="e">
        <f t="shared" si="2"/>
        <v>#N/A</v>
      </c>
      <c r="D63" s="47" t="e">
        <f t="shared" si="3"/>
        <v>#N/A</v>
      </c>
      <c r="E63" s="47" t="e">
        <f t="shared" si="4"/>
        <v>#N/A</v>
      </c>
    </row>
    <row r="64" spans="1:5" ht="15" customHeight="1">
      <c r="A64" s="48" t="e">
        <f t="shared" si="0"/>
        <v>#N/A</v>
      </c>
      <c r="B64" s="3" t="e">
        <f t="shared" si="1"/>
        <v>#N/A</v>
      </c>
      <c r="C64" s="3" t="e">
        <f t="shared" si="2"/>
        <v>#N/A</v>
      </c>
      <c r="D64" s="3" t="e">
        <f t="shared" si="3"/>
        <v>#N/A</v>
      </c>
      <c r="E64" s="3" t="e">
        <f t="shared" si="4"/>
        <v>#N/A</v>
      </c>
    </row>
    <row r="65" spans="1:5" ht="15" customHeight="1">
      <c r="A65" s="49" t="e">
        <f t="shared" si="0"/>
        <v>#N/A</v>
      </c>
      <c r="B65" s="47" t="e">
        <f t="shared" si="1"/>
        <v>#N/A</v>
      </c>
      <c r="C65" s="47" t="e">
        <f t="shared" si="2"/>
        <v>#N/A</v>
      </c>
      <c r="D65" s="47" t="e">
        <f t="shared" si="3"/>
        <v>#N/A</v>
      </c>
      <c r="E65" s="47" t="e">
        <f t="shared" si="4"/>
        <v>#N/A</v>
      </c>
    </row>
    <row r="66" spans="1:5" ht="15" customHeight="1">
      <c r="A66" s="48" t="e">
        <f t="shared" si="0"/>
        <v>#N/A</v>
      </c>
      <c r="B66" s="3" t="e">
        <f t="shared" si="1"/>
        <v>#N/A</v>
      </c>
      <c r="C66" s="3" t="e">
        <f t="shared" si="2"/>
        <v>#N/A</v>
      </c>
      <c r="D66" s="3" t="e">
        <f t="shared" si="3"/>
        <v>#N/A</v>
      </c>
      <c r="E66" s="3" t="e">
        <f t="shared" si="4"/>
        <v>#N/A</v>
      </c>
    </row>
    <row r="67" spans="1:5" ht="15" customHeight="1">
      <c r="A67" s="49" t="e">
        <f t="shared" si="0"/>
        <v>#N/A</v>
      </c>
      <c r="B67" s="47" t="e">
        <f t="shared" si="1"/>
        <v>#N/A</v>
      </c>
      <c r="C67" s="47" t="e">
        <f t="shared" si="2"/>
        <v>#N/A</v>
      </c>
      <c r="D67" s="47" t="e">
        <f t="shared" si="3"/>
        <v>#N/A</v>
      </c>
      <c r="E67" s="47" t="e">
        <f t="shared" si="4"/>
        <v>#N/A</v>
      </c>
    </row>
    <row r="68" spans="1:5" ht="15" customHeight="1">
      <c r="A68" s="48" t="e">
        <f t="shared" si="0"/>
        <v>#N/A</v>
      </c>
      <c r="B68" s="3" t="e">
        <f t="shared" si="1"/>
        <v>#N/A</v>
      </c>
      <c r="C68" s="3" t="e">
        <f t="shared" si="2"/>
        <v>#N/A</v>
      </c>
      <c r="D68" s="3" t="e">
        <f t="shared" si="3"/>
        <v>#N/A</v>
      </c>
      <c r="E68" s="3" t="e">
        <f t="shared" si="4"/>
        <v>#N/A</v>
      </c>
    </row>
    <row r="69" spans="1:5" ht="15" customHeight="1">
      <c r="A69" s="49" t="e">
        <f t="shared" si="0"/>
        <v>#N/A</v>
      </c>
      <c r="B69" s="47" t="e">
        <f t="shared" si="1"/>
        <v>#N/A</v>
      </c>
      <c r="C69" s="47" t="e">
        <f t="shared" si="2"/>
        <v>#N/A</v>
      </c>
      <c r="D69" s="47" t="e">
        <f t="shared" si="3"/>
        <v>#N/A</v>
      </c>
      <c r="E69" s="47" t="e">
        <f t="shared" si="4"/>
        <v>#N/A</v>
      </c>
    </row>
    <row r="70" spans="1:5" ht="15" customHeight="1">
      <c r="A70" s="48" t="e">
        <f t="shared" si="0"/>
        <v>#N/A</v>
      </c>
      <c r="B70" s="3" t="e">
        <f t="shared" si="1"/>
        <v>#N/A</v>
      </c>
      <c r="C70" s="3" t="e">
        <f t="shared" si="2"/>
        <v>#N/A</v>
      </c>
      <c r="D70" s="3" t="e">
        <f t="shared" si="3"/>
        <v>#N/A</v>
      </c>
      <c r="E70" s="3" t="e">
        <f t="shared" si="4"/>
        <v>#N/A</v>
      </c>
    </row>
    <row r="72" spans="1:5" ht="15.75" customHeight="1">
      <c r="A72" s="75" t="s">
        <v>148</v>
      </c>
      <c r="B72" s="69"/>
      <c r="C72" s="69"/>
      <c r="D72" s="69"/>
      <c r="E72" s="69"/>
    </row>
    <row r="73" spans="1:5" ht="15" customHeight="1">
      <c r="A73" s="50" t="s">
        <v>149</v>
      </c>
      <c r="B73" s="51">
        <f>COUNTIF(A11:A70,"&gt;0")</f>
        <v>1</v>
      </c>
    </row>
    <row r="74" spans="1:5" ht="15" customHeight="1">
      <c r="A74" s="50" t="s">
        <v>150</v>
      </c>
      <c r="B74" s="37" t="e">
        <f>SUM(C11:C70)</f>
        <v>#N/A</v>
      </c>
    </row>
    <row r="75" spans="1:5" ht="15" customHeight="1">
      <c r="A75" s="50" t="s">
        <v>151</v>
      </c>
      <c r="B75" s="37" t="e">
        <f>SUM(B11:B70)</f>
        <v>#N/A</v>
      </c>
    </row>
  </sheetData>
  <mergeCells count="2">
    <mergeCell ref="A1:E1"/>
    <mergeCell ref="A72:E72"/>
  </mergeCells>
  <pageMargins left="0.7" right="0.7" top="0.75" bottom="0.75" header="0.3" footer="0.3"/>
  <pageSetup orientation="portrait"/>
  <headerFooter>
    <oddHeader>&amp;L&amp;C&amp;R</oddHeader>
    <oddFooter>&amp;L&amp;C&amp;R</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heetViews>
  <sheetFormatPr defaultColWidth="8.85546875" defaultRowHeight="15" customHeight="1"/>
  <cols>
    <col min="1" max="1" width="28.5703125" customWidth="1"/>
    <col min="2" max="3" width="20" customWidth="1"/>
    <col min="4" max="4" width="17.85546875" customWidth="1"/>
  </cols>
  <sheetData>
    <row r="1" spans="1:4" ht="15" customHeight="1">
      <c r="A1" s="27" t="s">
        <v>152</v>
      </c>
      <c r="B1" s="27" t="s">
        <v>153</v>
      </c>
      <c r="C1" s="27" t="s">
        <v>154</v>
      </c>
      <c r="D1" s="27" t="s">
        <v>38</v>
      </c>
    </row>
    <row r="2" spans="1:4" ht="15" customHeight="1">
      <c r="A2" s="29" t="s">
        <v>14</v>
      </c>
      <c r="B2" s="29" t="s">
        <v>15</v>
      </c>
      <c r="C2" s="29" t="s">
        <v>42</v>
      </c>
      <c r="D2" s="29" t="s">
        <v>101</v>
      </c>
    </row>
    <row r="3" spans="1:4" ht="15" customHeight="1">
      <c r="A3" t="s">
        <v>22</v>
      </c>
      <c r="B3" t="s">
        <v>17</v>
      </c>
      <c r="C3" t="s">
        <v>65</v>
      </c>
      <c r="D3" t="s">
        <v>45</v>
      </c>
    </row>
    <row r="4" spans="1:4" ht="15" customHeight="1">
      <c r="A4" s="29" t="s">
        <v>52</v>
      </c>
      <c r="B4" s="29" t="s">
        <v>19</v>
      </c>
      <c r="C4" s="29" t="s">
        <v>83</v>
      </c>
      <c r="D4" s="29"/>
    </row>
    <row r="5" spans="1:4" ht="15" customHeight="1">
      <c r="A5" t="s">
        <v>56</v>
      </c>
      <c r="B5" t="s">
        <v>21</v>
      </c>
      <c r="C5" t="s">
        <v>96</v>
      </c>
    </row>
    <row r="6" spans="1:4" ht="15" customHeight="1">
      <c r="A6" s="29" t="s">
        <v>60</v>
      </c>
      <c r="B6" s="29" t="s">
        <v>23</v>
      </c>
      <c r="C6" s="29" t="s">
        <v>109</v>
      </c>
      <c r="D6" s="29"/>
    </row>
    <row r="7" spans="1:4" ht="15" customHeight="1">
      <c r="B7" t="s">
        <v>24</v>
      </c>
    </row>
    <row r="8" spans="1:4" ht="15" customHeight="1">
      <c r="A8" s="29"/>
      <c r="B8" s="29" t="s">
        <v>25</v>
      </c>
      <c r="C8" s="29"/>
      <c r="D8" s="29"/>
    </row>
    <row r="9" spans="1:4" ht="15" customHeight="1">
      <c r="B9" t="s">
        <v>26</v>
      </c>
    </row>
    <row r="12" spans="1:4" ht="15" customHeight="1">
      <c r="A12" s="52" t="s">
        <v>155</v>
      </c>
    </row>
  </sheetData>
  <pageMargins left="0.7" right="0.7" top="0.75" bottom="0.75" header="0.3" footer="0.3"/>
  <pageSetup orientation="portrait"/>
  <headerFooter>
    <oddHeader>&amp;L&amp;C&amp;R</oddHeader>
    <oddFooter>&amp;L&amp;C&amp;R</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6"/>
  <sheetViews>
    <sheetView workbookViewId="0">
      <selection activeCell="Q1" sqref="Q1:W10"/>
    </sheetView>
  </sheetViews>
  <sheetFormatPr defaultColWidth="8.85546875" defaultRowHeight="15" customHeight="1"/>
  <cols>
    <col min="1" max="1" width="12.85546875" customWidth="1"/>
    <col min="2" max="2" width="23.5703125" customWidth="1"/>
    <col min="3" max="3" width="30" customWidth="1"/>
    <col min="4" max="6" width="12.85546875" customWidth="1"/>
    <col min="7" max="7" width="21.42578125" customWidth="1"/>
  </cols>
  <sheetData>
    <row r="1" spans="1:23" ht="21" customHeight="1">
      <c r="A1" s="76" t="s">
        <v>156</v>
      </c>
      <c r="B1" s="69"/>
      <c r="C1" s="69"/>
      <c r="D1" s="69"/>
      <c r="E1" s="69"/>
      <c r="F1" s="69"/>
      <c r="G1" s="69"/>
      <c r="Q1" s="89" t="s">
        <v>217</v>
      </c>
      <c r="R1" s="90"/>
      <c r="S1" s="90"/>
      <c r="T1" s="90"/>
      <c r="U1" s="90"/>
      <c r="V1" s="90"/>
      <c r="W1" s="90"/>
    </row>
    <row r="2" spans="1:23" ht="15" customHeight="1">
      <c r="Q2" s="90"/>
      <c r="R2" s="90"/>
      <c r="S2" s="90"/>
      <c r="T2" s="90"/>
      <c r="U2" s="90"/>
      <c r="V2" s="90"/>
      <c r="W2" s="90"/>
    </row>
    <row r="3" spans="1:23" ht="15.75" customHeight="1">
      <c r="A3" s="53" t="s">
        <v>157</v>
      </c>
      <c r="B3" s="53" t="s">
        <v>158</v>
      </c>
      <c r="C3" s="53" t="s">
        <v>159</v>
      </c>
      <c r="D3" s="53" t="s">
        <v>42</v>
      </c>
      <c r="E3" s="53" t="s">
        <v>65</v>
      </c>
      <c r="F3" s="53" t="s">
        <v>9</v>
      </c>
      <c r="G3" s="53" t="s">
        <v>39</v>
      </c>
      <c r="Q3" s="90"/>
      <c r="R3" s="90"/>
      <c r="S3" s="90"/>
      <c r="T3" s="90"/>
      <c r="U3" s="90"/>
      <c r="V3" s="90"/>
      <c r="W3" s="90"/>
    </row>
    <row r="4" spans="1:23" ht="15" customHeight="1">
      <c r="A4" s="54"/>
      <c r="B4" s="55"/>
      <c r="C4" s="55"/>
      <c r="D4" s="56"/>
      <c r="E4" s="56"/>
      <c r="F4" s="56"/>
      <c r="G4" s="55"/>
      <c r="Q4" s="90"/>
      <c r="R4" s="90"/>
      <c r="S4" s="90"/>
      <c r="T4" s="90"/>
      <c r="U4" s="90"/>
      <c r="V4" s="90"/>
      <c r="W4" s="90"/>
    </row>
    <row r="5" spans="1:23" ht="15" customHeight="1">
      <c r="A5" s="57"/>
      <c r="B5" s="58"/>
      <c r="C5" s="58"/>
      <c r="D5" s="59"/>
      <c r="E5" s="59"/>
      <c r="F5" s="59"/>
      <c r="G5" s="58"/>
      <c r="Q5" s="90"/>
      <c r="R5" s="90"/>
      <c r="S5" s="90"/>
      <c r="T5" s="90"/>
      <c r="U5" s="90"/>
      <c r="V5" s="90"/>
      <c r="W5" s="90"/>
    </row>
    <row r="6" spans="1:23" ht="15" customHeight="1">
      <c r="A6" s="54"/>
      <c r="B6" s="55"/>
      <c r="C6" s="55"/>
      <c r="D6" s="56"/>
      <c r="E6" s="56"/>
      <c r="F6" s="56"/>
      <c r="G6" s="55"/>
      <c r="Q6" s="90"/>
      <c r="R6" s="90"/>
      <c r="S6" s="90"/>
      <c r="T6" s="90"/>
      <c r="U6" s="90"/>
      <c r="V6" s="90"/>
      <c r="W6" s="90"/>
    </row>
    <row r="7" spans="1:23" ht="15" customHeight="1">
      <c r="A7" s="57"/>
      <c r="B7" s="58"/>
      <c r="C7" s="58"/>
      <c r="D7" s="59"/>
      <c r="E7" s="59"/>
      <c r="F7" s="59"/>
      <c r="G7" s="58"/>
      <c r="Q7" s="90"/>
      <c r="R7" s="90"/>
      <c r="S7" s="90"/>
      <c r="T7" s="90"/>
      <c r="U7" s="90"/>
      <c r="V7" s="90"/>
      <c r="W7" s="90"/>
    </row>
    <row r="8" spans="1:23" ht="15" customHeight="1">
      <c r="A8" s="54"/>
      <c r="B8" s="55"/>
      <c r="C8" s="55"/>
      <c r="D8" s="56"/>
      <c r="E8" s="56"/>
      <c r="F8" s="56"/>
      <c r="G8" s="55"/>
      <c r="Q8" s="90"/>
      <c r="R8" s="90"/>
      <c r="S8" s="90"/>
      <c r="T8" s="90"/>
      <c r="U8" s="90"/>
      <c r="V8" s="90"/>
      <c r="W8" s="90"/>
    </row>
    <row r="9" spans="1:23" ht="15" customHeight="1">
      <c r="A9" s="57"/>
      <c r="B9" s="58"/>
      <c r="C9" s="58"/>
      <c r="D9" s="59"/>
      <c r="E9" s="59"/>
      <c r="F9" s="59"/>
      <c r="G9" s="58"/>
      <c r="Q9" s="90"/>
      <c r="R9" s="90"/>
      <c r="S9" s="90"/>
      <c r="T9" s="90"/>
      <c r="U9" s="90"/>
      <c r="V9" s="90"/>
      <c r="W9" s="90"/>
    </row>
    <row r="10" spans="1:23" ht="15" customHeight="1">
      <c r="A10" s="54"/>
      <c r="B10" s="55"/>
      <c r="C10" s="55"/>
      <c r="D10" s="56"/>
      <c r="E10" s="56"/>
      <c r="F10" s="56"/>
      <c r="G10" s="55"/>
      <c r="Q10" s="90"/>
      <c r="R10" s="90"/>
      <c r="S10" s="90"/>
      <c r="T10" s="90"/>
      <c r="U10" s="90"/>
      <c r="V10" s="90"/>
      <c r="W10" s="90"/>
    </row>
    <row r="11" spans="1:23" ht="15" customHeight="1">
      <c r="A11" s="57"/>
      <c r="B11" s="58"/>
      <c r="C11" s="58"/>
      <c r="D11" s="59"/>
      <c r="E11" s="59"/>
      <c r="F11" s="59"/>
      <c r="G11" s="58"/>
    </row>
    <row r="12" spans="1:23" ht="15" customHeight="1">
      <c r="A12" s="54"/>
      <c r="B12" s="55"/>
      <c r="C12" s="55"/>
      <c r="D12" s="56"/>
      <c r="E12" s="56"/>
      <c r="F12" s="56"/>
      <c r="G12" s="55"/>
    </row>
    <row r="13" spans="1:23" ht="15" customHeight="1">
      <c r="A13" s="57"/>
      <c r="B13" s="58"/>
      <c r="C13" s="58"/>
      <c r="D13" s="59"/>
      <c r="E13" s="59"/>
      <c r="F13" s="59"/>
      <c r="G13" s="58"/>
    </row>
    <row r="14" spans="1:23" ht="15" customHeight="1">
      <c r="A14" s="54"/>
      <c r="B14" s="55"/>
      <c r="C14" s="55"/>
      <c r="D14" s="56"/>
      <c r="E14" s="56"/>
      <c r="F14" s="56"/>
      <c r="G14" s="55"/>
    </row>
    <row r="15" spans="1:23" ht="15" customHeight="1">
      <c r="A15" s="57"/>
      <c r="B15" s="58"/>
      <c r="C15" s="58"/>
      <c r="D15" s="59"/>
      <c r="E15" s="59"/>
      <c r="F15" s="59"/>
      <c r="G15" s="58"/>
    </row>
    <row r="16" spans="1:23" ht="15" customHeight="1">
      <c r="A16" s="54"/>
      <c r="B16" s="55"/>
      <c r="C16" s="55"/>
      <c r="D16" s="56"/>
      <c r="E16" s="56"/>
      <c r="F16" s="56"/>
      <c r="G16" s="55"/>
    </row>
    <row r="17" spans="1:7" ht="15" customHeight="1">
      <c r="A17" s="57"/>
      <c r="B17" s="58"/>
      <c r="C17" s="58"/>
      <c r="D17" s="59"/>
      <c r="E17" s="59"/>
      <c r="F17" s="59"/>
      <c r="G17" s="58"/>
    </row>
    <row r="18" spans="1:7" ht="15" customHeight="1">
      <c r="A18" s="54"/>
      <c r="B18" s="55"/>
      <c r="C18" s="55"/>
      <c r="D18" s="56"/>
      <c r="E18" s="56"/>
      <c r="F18" s="56"/>
      <c r="G18" s="55"/>
    </row>
    <row r="19" spans="1:7" ht="15" customHeight="1">
      <c r="A19" s="57"/>
      <c r="B19" s="58"/>
      <c r="C19" s="58"/>
      <c r="D19" s="59"/>
      <c r="E19" s="59"/>
      <c r="F19" s="59"/>
      <c r="G19" s="58"/>
    </row>
    <row r="20" spans="1:7" ht="15" customHeight="1">
      <c r="A20" s="54"/>
      <c r="B20" s="55"/>
      <c r="C20" s="55"/>
      <c r="D20" s="56"/>
      <c r="E20" s="56"/>
      <c r="F20" s="56"/>
      <c r="G20" s="55"/>
    </row>
    <row r="21" spans="1:7" ht="15" customHeight="1">
      <c r="A21" s="57"/>
      <c r="B21" s="58"/>
      <c r="C21" s="58"/>
      <c r="D21" s="59"/>
      <c r="E21" s="59"/>
      <c r="F21" s="59"/>
      <c r="G21" s="58"/>
    </row>
    <row r="22" spans="1:7" ht="15" customHeight="1">
      <c r="A22" s="54"/>
      <c r="B22" s="55"/>
      <c r="C22" s="55"/>
      <c r="D22" s="56"/>
      <c r="E22" s="56"/>
      <c r="F22" s="56"/>
      <c r="G22" s="55"/>
    </row>
    <row r="23" spans="1:7" ht="15" customHeight="1">
      <c r="A23" s="57"/>
      <c r="B23" s="58"/>
      <c r="C23" s="58"/>
      <c r="D23" s="59"/>
      <c r="E23" s="59"/>
      <c r="F23" s="59"/>
      <c r="G23" s="58"/>
    </row>
    <row r="24" spans="1:7" ht="15" customHeight="1">
      <c r="A24" s="54"/>
      <c r="B24" s="55"/>
      <c r="C24" s="55"/>
      <c r="D24" s="56"/>
      <c r="E24" s="56"/>
      <c r="F24" s="56"/>
      <c r="G24" s="55"/>
    </row>
    <row r="25" spans="1:7" ht="15" customHeight="1">
      <c r="A25" s="57"/>
      <c r="B25" s="58"/>
      <c r="C25" s="58"/>
      <c r="D25" s="59"/>
      <c r="E25" s="59"/>
      <c r="F25" s="59"/>
      <c r="G25" s="58"/>
    </row>
    <row r="26" spans="1:7" ht="15" customHeight="1">
      <c r="A26" s="54"/>
      <c r="B26" s="55"/>
      <c r="C26" s="55"/>
      <c r="D26" s="56"/>
      <c r="E26" s="56"/>
      <c r="F26" s="56"/>
      <c r="G26" s="55"/>
    </row>
    <row r="27" spans="1:7" ht="15" customHeight="1">
      <c r="A27" s="57"/>
      <c r="B27" s="58"/>
      <c r="C27" s="58"/>
      <c r="D27" s="59"/>
      <c r="E27" s="59"/>
      <c r="F27" s="59"/>
      <c r="G27" s="58"/>
    </row>
    <row r="28" spans="1:7" ht="15" customHeight="1">
      <c r="A28" s="54"/>
      <c r="B28" s="55"/>
      <c r="C28" s="55"/>
      <c r="D28" s="56"/>
      <c r="E28" s="56"/>
      <c r="F28" s="56"/>
      <c r="G28" s="55"/>
    </row>
    <row r="29" spans="1:7" ht="15" customHeight="1">
      <c r="A29" s="57"/>
      <c r="B29" s="58"/>
      <c r="C29" s="58"/>
      <c r="D29" s="59"/>
      <c r="E29" s="59"/>
      <c r="F29" s="59"/>
      <c r="G29" s="58"/>
    </row>
    <row r="30" spans="1:7" ht="15" customHeight="1">
      <c r="A30" s="54"/>
      <c r="B30" s="55"/>
      <c r="C30" s="55"/>
      <c r="D30" s="56"/>
      <c r="E30" s="56"/>
      <c r="F30" s="56"/>
      <c r="G30" s="55"/>
    </row>
    <row r="31" spans="1:7" ht="15" customHeight="1">
      <c r="A31" s="57"/>
      <c r="B31" s="58"/>
      <c r="C31" s="58"/>
      <c r="D31" s="59"/>
      <c r="E31" s="59"/>
      <c r="F31" s="59"/>
      <c r="G31" s="58"/>
    </row>
    <row r="32" spans="1:7" ht="15" customHeight="1">
      <c r="A32" s="54"/>
      <c r="B32" s="55"/>
      <c r="C32" s="55"/>
      <c r="D32" s="56"/>
      <c r="E32" s="56"/>
      <c r="F32" s="56"/>
      <c r="G32" s="55"/>
    </row>
    <row r="33" spans="1:7" ht="15" customHeight="1">
      <c r="A33" s="57"/>
      <c r="B33" s="58"/>
      <c r="C33" s="58"/>
      <c r="D33" s="59"/>
      <c r="E33" s="59"/>
      <c r="F33" s="59"/>
      <c r="G33" s="58"/>
    </row>
    <row r="34" spans="1:7" ht="15" customHeight="1">
      <c r="A34" s="54"/>
      <c r="B34" s="55"/>
      <c r="C34" s="55"/>
      <c r="D34" s="56"/>
      <c r="E34" s="56"/>
      <c r="F34" s="56"/>
      <c r="G34" s="55"/>
    </row>
    <row r="35" spans="1:7" ht="15" customHeight="1">
      <c r="A35" s="57"/>
      <c r="B35" s="58"/>
      <c r="C35" s="58"/>
      <c r="D35" s="59"/>
      <c r="E35" s="59"/>
      <c r="F35" s="59"/>
      <c r="G35" s="58"/>
    </row>
    <row r="36" spans="1:7" ht="15" customHeight="1">
      <c r="A36" s="54"/>
      <c r="B36" s="55"/>
      <c r="C36" s="55"/>
      <c r="D36" s="56"/>
      <c r="E36" s="56"/>
      <c r="F36" s="56"/>
      <c r="G36" s="55"/>
    </row>
    <row r="37" spans="1:7" ht="15" customHeight="1">
      <c r="A37" s="57"/>
      <c r="B37" s="58"/>
      <c r="C37" s="58"/>
      <c r="D37" s="59"/>
      <c r="E37" s="59"/>
      <c r="F37" s="59"/>
      <c r="G37" s="58"/>
    </row>
    <row r="38" spans="1:7" ht="15" customHeight="1">
      <c r="A38" s="54"/>
      <c r="B38" s="55"/>
      <c r="C38" s="55"/>
      <c r="D38" s="56"/>
      <c r="E38" s="56"/>
      <c r="F38" s="56"/>
      <c r="G38" s="55"/>
    </row>
    <row r="39" spans="1:7" ht="15" customHeight="1">
      <c r="A39" s="57"/>
      <c r="B39" s="58"/>
      <c r="C39" s="58"/>
      <c r="D39" s="59"/>
      <c r="E39" s="59"/>
      <c r="F39" s="59"/>
      <c r="G39" s="58"/>
    </row>
    <row r="40" spans="1:7" ht="15" customHeight="1">
      <c r="A40" s="54"/>
      <c r="B40" s="55"/>
      <c r="C40" s="55"/>
      <c r="D40" s="56"/>
      <c r="E40" s="56"/>
      <c r="F40" s="56"/>
      <c r="G40" s="55"/>
    </row>
    <row r="41" spans="1:7" ht="15" customHeight="1">
      <c r="A41" s="57"/>
      <c r="B41" s="58"/>
      <c r="C41" s="58"/>
      <c r="D41" s="59"/>
      <c r="E41" s="59"/>
      <c r="F41" s="59"/>
      <c r="G41" s="58"/>
    </row>
    <row r="42" spans="1:7" ht="15" customHeight="1">
      <c r="A42" s="54"/>
      <c r="B42" s="55"/>
      <c r="C42" s="55"/>
      <c r="D42" s="56"/>
      <c r="E42" s="56"/>
      <c r="F42" s="56"/>
      <c r="G42" s="55"/>
    </row>
    <row r="43" spans="1:7" ht="15" customHeight="1">
      <c r="A43" s="57"/>
      <c r="B43" s="58"/>
      <c r="C43" s="58"/>
      <c r="D43" s="59"/>
      <c r="E43" s="59"/>
      <c r="F43" s="59"/>
      <c r="G43" s="58"/>
    </row>
    <row r="44" spans="1:7" ht="15.75" customHeight="1">
      <c r="A44" s="77" t="s">
        <v>160</v>
      </c>
      <c r="B44" s="69"/>
      <c r="C44" s="69"/>
      <c r="D44" s="60"/>
      <c r="E44" s="60"/>
      <c r="F44" s="60"/>
      <c r="G44" s="60"/>
    </row>
    <row r="46" spans="1:7" ht="15" customHeight="1">
      <c r="A46" s="61" t="s">
        <v>161</v>
      </c>
      <c r="E46" s="78" t="s">
        <v>162</v>
      </c>
      <c r="F46" s="69"/>
      <c r="G46" s="69"/>
    </row>
  </sheetData>
  <mergeCells count="4">
    <mergeCell ref="A1:G1"/>
    <mergeCell ref="A44:C44"/>
    <mergeCell ref="E46:G46"/>
    <mergeCell ref="Q1:W10"/>
  </mergeCells>
  <pageMargins left="0.7" right="0.7" top="0.75" bottom="0.75" header="0.3" footer="0.3"/>
  <pageSetup orientation="portrait"/>
  <headerFooter>
    <oddHeader>&amp;L&amp;C&amp;R</oddHeader>
    <oddFooter>&amp;L&amp;C&amp;R</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8"/>
  <sheetViews>
    <sheetView zoomScale="90" zoomScaleNormal="90" workbookViewId="0">
      <pane ySplit="1" topLeftCell="A53" activePane="bottomLeft" state="frozen"/>
      <selection pane="bottomLeft" activeCell="E67" sqref="E67"/>
    </sheetView>
  </sheetViews>
  <sheetFormatPr defaultColWidth="8.85546875" defaultRowHeight="15" customHeight="1"/>
  <cols>
    <col min="1" max="1" width="11.42578125" customWidth="1"/>
    <col min="2" max="2" width="85.7109375" customWidth="1"/>
    <col min="3" max="6" width="14.28515625" customWidth="1"/>
  </cols>
  <sheetData>
    <row r="1" spans="1:6" ht="26.25" customHeight="1">
      <c r="A1" s="87" t="s">
        <v>163</v>
      </c>
      <c r="B1" s="69"/>
      <c r="C1" s="69"/>
      <c r="D1" s="69"/>
      <c r="E1" s="69"/>
      <c r="F1" s="69"/>
    </row>
    <row r="3" spans="1:6" ht="18.75" customHeight="1">
      <c r="A3" s="86" t="s">
        <v>164</v>
      </c>
      <c r="B3" s="69"/>
      <c r="C3" s="69"/>
      <c r="D3" s="69"/>
      <c r="E3" s="69"/>
      <c r="F3" s="69"/>
    </row>
    <row r="4" spans="1:6" ht="15" customHeight="1">
      <c r="A4" s="62">
        <v>1</v>
      </c>
      <c r="B4" s="84" t="s">
        <v>165</v>
      </c>
      <c r="C4" s="69"/>
      <c r="D4" s="69"/>
      <c r="E4" s="69"/>
      <c r="F4" s="69"/>
    </row>
    <row r="5" spans="1:6" ht="15" customHeight="1">
      <c r="A5" s="63">
        <v>2</v>
      </c>
      <c r="B5" s="85" t="s">
        <v>166</v>
      </c>
      <c r="C5" s="69"/>
      <c r="D5" s="69"/>
      <c r="E5" s="69"/>
      <c r="F5" s="69"/>
    </row>
    <row r="6" spans="1:6" ht="15" customHeight="1">
      <c r="A6" s="62">
        <v>3</v>
      </c>
      <c r="B6" s="84" t="s">
        <v>167</v>
      </c>
      <c r="C6" s="69"/>
      <c r="D6" s="69"/>
      <c r="E6" s="69"/>
      <c r="F6" s="69"/>
    </row>
    <row r="7" spans="1:6" ht="15" customHeight="1">
      <c r="A7" s="63">
        <v>4</v>
      </c>
      <c r="B7" s="85" t="s">
        <v>168</v>
      </c>
      <c r="C7" s="69"/>
      <c r="D7" s="69"/>
      <c r="E7" s="69"/>
      <c r="F7" s="69"/>
    </row>
    <row r="8" spans="1:6" ht="15" customHeight="1">
      <c r="A8" s="62">
        <v>5</v>
      </c>
      <c r="B8" s="84" t="s">
        <v>169</v>
      </c>
      <c r="C8" s="69"/>
      <c r="D8" s="69"/>
      <c r="E8" s="69"/>
      <c r="F8" s="69"/>
    </row>
    <row r="10" spans="1:6" ht="18.75" customHeight="1">
      <c r="A10" s="86" t="s">
        <v>170</v>
      </c>
      <c r="B10" s="69"/>
      <c r="C10" s="69"/>
      <c r="D10" s="69"/>
      <c r="E10" s="69"/>
      <c r="F10" s="69"/>
    </row>
    <row r="11" spans="1:6" ht="15" customHeight="1">
      <c r="A11" s="64" t="s">
        <v>171</v>
      </c>
      <c r="B11" s="84" t="s">
        <v>172</v>
      </c>
      <c r="C11" s="69"/>
      <c r="D11" s="69"/>
      <c r="E11" s="69"/>
      <c r="F11" s="69"/>
    </row>
    <row r="12" spans="1:6" ht="15" customHeight="1">
      <c r="A12" s="65" t="s">
        <v>173</v>
      </c>
      <c r="B12" s="85" t="s">
        <v>174</v>
      </c>
      <c r="C12" s="69"/>
      <c r="D12" s="69"/>
      <c r="E12" s="69"/>
      <c r="F12" s="69"/>
    </row>
    <row r="13" spans="1:6" ht="15" customHeight="1">
      <c r="A13" s="64" t="s">
        <v>175</v>
      </c>
      <c r="B13" s="84" t="s">
        <v>176</v>
      </c>
      <c r="C13" s="69"/>
      <c r="D13" s="69"/>
      <c r="E13" s="69"/>
      <c r="F13" s="69"/>
    </row>
    <row r="14" spans="1:6" ht="15" customHeight="1">
      <c r="A14" s="65" t="s">
        <v>177</v>
      </c>
      <c r="B14" s="85" t="s">
        <v>178</v>
      </c>
      <c r="C14" s="69"/>
      <c r="D14" s="69"/>
      <c r="E14" s="69"/>
      <c r="F14" s="69"/>
    </row>
    <row r="15" spans="1:6" ht="15" customHeight="1">
      <c r="A15" s="64" t="s">
        <v>179</v>
      </c>
      <c r="B15" s="84" t="s">
        <v>180</v>
      </c>
      <c r="C15" s="69"/>
      <c r="D15" s="69"/>
      <c r="E15" s="69"/>
      <c r="F15" s="69"/>
    </row>
    <row r="16" spans="1:6" ht="15" customHeight="1">
      <c r="A16" s="65" t="s">
        <v>181</v>
      </c>
      <c r="B16" s="85" t="s">
        <v>182</v>
      </c>
      <c r="C16" s="69"/>
      <c r="D16" s="69"/>
      <c r="E16" s="69"/>
      <c r="F16" s="69"/>
    </row>
    <row r="17" spans="1:6" ht="15" customHeight="1">
      <c r="A17" s="64" t="s">
        <v>183</v>
      </c>
      <c r="B17" s="84" t="s">
        <v>184</v>
      </c>
      <c r="C17" s="69"/>
      <c r="D17" s="69"/>
      <c r="E17" s="69"/>
      <c r="F17" s="69"/>
    </row>
    <row r="19" spans="1:6" ht="18.75" customHeight="1">
      <c r="A19" s="86" t="s">
        <v>185</v>
      </c>
      <c r="B19" s="69"/>
      <c r="C19" s="69"/>
      <c r="D19" s="69"/>
      <c r="E19" s="69"/>
      <c r="F19" s="69"/>
    </row>
    <row r="20" spans="1:6" ht="15" customHeight="1">
      <c r="A20" s="62">
        <v>1</v>
      </c>
      <c r="B20" s="84" t="s">
        <v>186</v>
      </c>
      <c r="C20" s="69"/>
      <c r="D20" s="69"/>
      <c r="E20" s="69"/>
      <c r="F20" s="69"/>
    </row>
    <row r="21" spans="1:6" ht="15" customHeight="1">
      <c r="A21" s="63">
        <v>2</v>
      </c>
      <c r="B21" s="85" t="s">
        <v>187</v>
      </c>
      <c r="C21" s="69"/>
      <c r="D21" s="69"/>
      <c r="E21" s="69"/>
      <c r="F21" s="69"/>
    </row>
    <row r="22" spans="1:6" ht="15" customHeight="1">
      <c r="A22" s="62">
        <v>3</v>
      </c>
      <c r="B22" s="84" t="s">
        <v>188</v>
      </c>
      <c r="C22" s="69"/>
      <c r="D22" s="69"/>
      <c r="E22" s="69"/>
      <c r="F22" s="69"/>
    </row>
    <row r="23" spans="1:6" ht="15" customHeight="1">
      <c r="A23" s="63">
        <v>4</v>
      </c>
      <c r="B23" s="85" t="s">
        <v>189</v>
      </c>
      <c r="C23" s="69"/>
      <c r="D23" s="69"/>
      <c r="E23" s="69"/>
      <c r="F23" s="69"/>
    </row>
    <row r="24" spans="1:6" ht="15" customHeight="1">
      <c r="A24" s="62">
        <v>5</v>
      </c>
      <c r="B24" s="84" t="s">
        <v>190</v>
      </c>
      <c r="C24" s="69"/>
      <c r="D24" s="69"/>
      <c r="E24" s="69"/>
      <c r="F24" s="69"/>
    </row>
    <row r="25" spans="1:6" ht="15" customHeight="1">
      <c r="A25" s="63">
        <v>6</v>
      </c>
      <c r="B25" s="85" t="s">
        <v>191</v>
      </c>
      <c r="C25" s="69"/>
      <c r="D25" s="69"/>
      <c r="E25" s="69"/>
      <c r="F25" s="69"/>
    </row>
    <row r="26" spans="1:6" ht="15" customHeight="1">
      <c r="A26" s="62">
        <v>7</v>
      </c>
      <c r="B26" s="84" t="s">
        <v>192</v>
      </c>
      <c r="C26" s="69"/>
      <c r="D26" s="69"/>
      <c r="E26" s="69"/>
      <c r="F26" s="69"/>
    </row>
    <row r="27" spans="1:6" ht="15" customHeight="1">
      <c r="A27" s="63">
        <v>8</v>
      </c>
      <c r="B27" s="85" t="s">
        <v>193</v>
      </c>
      <c r="C27" s="69"/>
      <c r="D27" s="69"/>
      <c r="E27" s="69"/>
      <c r="F27" s="69"/>
    </row>
    <row r="28" spans="1:6" ht="15" customHeight="1">
      <c r="A28" s="62">
        <v>9</v>
      </c>
      <c r="B28" s="84" t="s">
        <v>194</v>
      </c>
      <c r="C28" s="69"/>
      <c r="D28" s="69"/>
      <c r="E28" s="69"/>
      <c r="F28" s="69"/>
    </row>
    <row r="30" spans="1:6" ht="18.75" customHeight="1">
      <c r="A30" s="86" t="s">
        <v>195</v>
      </c>
      <c r="B30" s="69"/>
      <c r="C30" s="69"/>
      <c r="D30" s="69"/>
      <c r="E30" s="69"/>
      <c r="F30" s="69"/>
    </row>
    <row r="31" spans="1:6" ht="15" customHeight="1">
      <c r="A31" s="62" t="s">
        <v>196</v>
      </c>
      <c r="B31" s="84" t="s">
        <v>197</v>
      </c>
      <c r="C31" s="69"/>
      <c r="D31" s="69"/>
      <c r="E31" s="69"/>
      <c r="F31" s="69"/>
    </row>
    <row r="32" spans="1:6" ht="15" customHeight="1">
      <c r="A32" s="63" t="s">
        <v>196</v>
      </c>
      <c r="B32" s="85" t="s">
        <v>198</v>
      </c>
      <c r="C32" s="69"/>
      <c r="D32" s="69"/>
      <c r="E32" s="69"/>
      <c r="F32" s="69"/>
    </row>
    <row r="33" spans="1:6" ht="15" customHeight="1">
      <c r="A33" s="62" t="s">
        <v>196</v>
      </c>
      <c r="B33" s="84" t="s">
        <v>199</v>
      </c>
      <c r="C33" s="69"/>
      <c r="D33" s="69"/>
      <c r="E33" s="69"/>
      <c r="F33" s="69"/>
    </row>
    <row r="34" spans="1:6" ht="15" customHeight="1">
      <c r="A34" s="63" t="s">
        <v>196</v>
      </c>
      <c r="B34" s="85" t="s">
        <v>200</v>
      </c>
      <c r="C34" s="69"/>
      <c r="D34" s="69"/>
      <c r="E34" s="69"/>
      <c r="F34" s="69"/>
    </row>
    <row r="35" spans="1:6" ht="15" customHeight="1">
      <c r="A35" s="62" t="s">
        <v>196</v>
      </c>
      <c r="B35" s="84" t="s">
        <v>201</v>
      </c>
      <c r="C35" s="69"/>
      <c r="D35" s="69"/>
      <c r="E35" s="69"/>
      <c r="F35" s="69"/>
    </row>
    <row r="36" spans="1:6" ht="15" customHeight="1">
      <c r="A36" s="63" t="s">
        <v>196</v>
      </c>
      <c r="B36" s="85" t="s">
        <v>202</v>
      </c>
      <c r="C36" s="69"/>
      <c r="D36" s="69"/>
      <c r="E36" s="69"/>
      <c r="F36" s="69"/>
    </row>
    <row r="37" spans="1:6" ht="15" customHeight="1">
      <c r="A37" s="62" t="s">
        <v>196</v>
      </c>
      <c r="B37" s="84" t="s">
        <v>203</v>
      </c>
      <c r="C37" s="69"/>
      <c r="D37" s="69"/>
      <c r="E37" s="69"/>
      <c r="F37" s="69"/>
    </row>
    <row r="39" spans="1:6" ht="18.75" customHeight="1">
      <c r="A39" s="86" t="s">
        <v>204</v>
      </c>
      <c r="B39" s="69"/>
      <c r="C39" s="69"/>
      <c r="D39" s="69"/>
      <c r="E39" s="69"/>
      <c r="F39" s="69"/>
    </row>
    <row r="40" spans="1:6" ht="15" customHeight="1">
      <c r="A40" s="65" t="s">
        <v>205</v>
      </c>
      <c r="B40" s="85" t="s">
        <v>206</v>
      </c>
      <c r="C40" s="69"/>
      <c r="D40" s="69"/>
      <c r="E40" s="69"/>
      <c r="F40" s="69"/>
    </row>
    <row r="41" spans="1:6" ht="15" customHeight="1">
      <c r="A41" s="66" t="s">
        <v>207</v>
      </c>
      <c r="B41" s="84" t="s">
        <v>208</v>
      </c>
      <c r="C41" s="69"/>
      <c r="D41" s="69"/>
      <c r="E41" s="69"/>
      <c r="F41" s="69"/>
    </row>
    <row r="42" spans="1:6" ht="15" customHeight="1">
      <c r="A42" s="65" t="s">
        <v>205</v>
      </c>
      <c r="B42" s="85" t="s">
        <v>209</v>
      </c>
      <c r="C42" s="69"/>
      <c r="D42" s="69"/>
      <c r="E42" s="69"/>
      <c r="F42" s="69"/>
    </row>
    <row r="43" spans="1:6" ht="15" customHeight="1">
      <c r="A43" s="66" t="s">
        <v>207</v>
      </c>
      <c r="B43" s="84" t="s">
        <v>210</v>
      </c>
      <c r="C43" s="69"/>
      <c r="D43" s="69"/>
      <c r="E43" s="69"/>
      <c r="F43" s="69"/>
    </row>
    <row r="44" spans="1:6" ht="15" customHeight="1">
      <c r="A44" s="65" t="s">
        <v>205</v>
      </c>
      <c r="B44" s="85" t="s">
        <v>211</v>
      </c>
      <c r="C44" s="69"/>
      <c r="D44" s="69"/>
      <c r="E44" s="69"/>
      <c r="F44" s="69"/>
    </row>
    <row r="45" spans="1:6" ht="15" customHeight="1">
      <c r="A45" s="66" t="s">
        <v>207</v>
      </c>
      <c r="B45" s="84" t="s">
        <v>212</v>
      </c>
      <c r="C45" s="69"/>
      <c r="D45" s="69"/>
      <c r="E45" s="69"/>
      <c r="F45" s="69"/>
    </row>
    <row r="49" spans="1:2" ht="15" customHeight="1">
      <c r="A49" s="67"/>
      <c r="B49" s="81" t="s">
        <v>213</v>
      </c>
    </row>
    <row r="50" spans="1:2" ht="15" customHeight="1">
      <c r="A50" s="67"/>
      <c r="B50" s="81"/>
    </row>
    <row r="51" spans="1:2" ht="15" customHeight="1">
      <c r="B51" s="79" t="s">
        <v>214</v>
      </c>
    </row>
    <row r="52" spans="1:2" ht="15" customHeight="1">
      <c r="B52" s="80"/>
    </row>
    <row r="53" spans="1:2" ht="15" customHeight="1">
      <c r="B53" s="80"/>
    </row>
    <row r="54" spans="1:2" ht="15" customHeight="1">
      <c r="B54" s="80"/>
    </row>
    <row r="55" spans="1:2" ht="15" customHeight="1">
      <c r="B55" s="80"/>
    </row>
    <row r="56" spans="1:2" ht="15" customHeight="1">
      <c r="B56" s="80"/>
    </row>
    <row r="57" spans="1:2" ht="15" customHeight="1">
      <c r="B57" s="80"/>
    </row>
    <row r="58" spans="1:2" ht="15" customHeight="1">
      <c r="B58" s="80"/>
    </row>
    <row r="59" spans="1:2" ht="15" customHeight="1">
      <c r="B59" s="80"/>
    </row>
    <row r="60" spans="1:2" ht="15" customHeight="1">
      <c r="B60" s="80"/>
    </row>
    <row r="61" spans="1:2" ht="15" customHeight="1">
      <c r="B61" s="80"/>
    </row>
    <row r="62" spans="1:2" ht="15" customHeight="1">
      <c r="B62" s="80"/>
    </row>
    <row r="63" spans="1:2" ht="15" customHeight="1">
      <c r="B63" s="80"/>
    </row>
    <row r="64" spans="1:2" ht="15" customHeight="1">
      <c r="B64" s="80"/>
    </row>
    <row r="66" spans="1:2" ht="15" customHeight="1">
      <c r="A66" s="81" t="s">
        <v>215</v>
      </c>
      <c r="B66" s="81"/>
    </row>
    <row r="67" spans="1:2" ht="15" customHeight="1">
      <c r="A67" s="81"/>
      <c r="B67" s="81"/>
    </row>
    <row r="68" spans="1:2" ht="15" customHeight="1">
      <c r="B68" s="82" t="s">
        <v>216</v>
      </c>
    </row>
    <row r="69" spans="1:2" ht="15" customHeight="1">
      <c r="B69" s="83"/>
    </row>
    <row r="70" spans="1:2" ht="15" customHeight="1">
      <c r="B70" s="83"/>
    </row>
    <row r="71" spans="1:2" ht="15" customHeight="1">
      <c r="B71" s="83"/>
    </row>
    <row r="72" spans="1:2" ht="15" customHeight="1">
      <c r="B72" s="83"/>
    </row>
    <row r="73" spans="1:2" ht="15" customHeight="1">
      <c r="B73" s="83"/>
    </row>
    <row r="74" spans="1:2" ht="15" customHeight="1">
      <c r="B74" s="83"/>
    </row>
    <row r="75" spans="1:2" ht="15" customHeight="1">
      <c r="B75" s="83"/>
    </row>
    <row r="76" spans="1:2" ht="15" customHeight="1">
      <c r="B76" s="83"/>
    </row>
    <row r="77" spans="1:2" ht="15" customHeight="1">
      <c r="B77" s="83"/>
    </row>
    <row r="78" spans="1:2" ht="15" customHeight="1">
      <c r="B78" s="83"/>
    </row>
  </sheetData>
  <mergeCells count="44">
    <mergeCell ref="A1:F1"/>
    <mergeCell ref="A3:F3"/>
    <mergeCell ref="B4:F4"/>
    <mergeCell ref="B5:F5"/>
    <mergeCell ref="B6:F6"/>
    <mergeCell ref="B7:F7"/>
    <mergeCell ref="B8:F8"/>
    <mergeCell ref="A10:F10"/>
    <mergeCell ref="B11:F11"/>
    <mergeCell ref="B12:F12"/>
    <mergeCell ref="B13:F13"/>
    <mergeCell ref="B14:F14"/>
    <mergeCell ref="B15:F15"/>
    <mergeCell ref="B16:F16"/>
    <mergeCell ref="B17:F17"/>
    <mergeCell ref="A19:F19"/>
    <mergeCell ref="B20:F20"/>
    <mergeCell ref="B21:F21"/>
    <mergeCell ref="B22:F22"/>
    <mergeCell ref="B23:F23"/>
    <mergeCell ref="B24:F24"/>
    <mergeCell ref="B25:F25"/>
    <mergeCell ref="B26:F26"/>
    <mergeCell ref="B27:F27"/>
    <mergeCell ref="B28:F28"/>
    <mergeCell ref="A30:F30"/>
    <mergeCell ref="B31:F31"/>
    <mergeCell ref="B32:F32"/>
    <mergeCell ref="B33:F33"/>
    <mergeCell ref="B34:F34"/>
    <mergeCell ref="B35:F35"/>
    <mergeCell ref="B36:F36"/>
    <mergeCell ref="B37:F37"/>
    <mergeCell ref="A39:F39"/>
    <mergeCell ref="B40:F40"/>
    <mergeCell ref="B51:B64"/>
    <mergeCell ref="B49:B50"/>
    <mergeCell ref="A66:B67"/>
    <mergeCell ref="B68:B78"/>
    <mergeCell ref="B41:F41"/>
    <mergeCell ref="B42:F42"/>
    <mergeCell ref="B43:F43"/>
    <mergeCell ref="B44:F44"/>
    <mergeCell ref="B45:F45"/>
  </mergeCells>
  <pageMargins left="0.7" right="0.7" top="0.75" bottom="0.75" header="0.3" footer="0.3"/>
  <pageSetup orientation="portrait"/>
  <headerFooter>
    <oddHeader>&amp;L&amp;C&amp;R</oddHeader>
    <oddFooter>&amp;L&amp;C&amp;R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Dashboard</vt:lpstr>
      <vt:lpstr>Transactions</vt:lpstr>
      <vt:lpstr>Credit Cards</vt:lpstr>
      <vt:lpstr>Monthly Summary</vt:lpstr>
      <vt:lpstr>Payoff Planner</vt:lpstr>
      <vt:lpstr>Settings</vt:lpstr>
      <vt:lpstr>Printable Log</vt:lpstr>
      <vt:lpstr>Instructions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Gobindo Das</cp:lastModifiedBy>
  <dcterms:created xsi:type="dcterms:W3CDTF">2025-12-21T17:33:43Z</dcterms:created>
  <dcterms:modified xsi:type="dcterms:W3CDTF">2025-12-22T16:57:34Z</dcterms:modified>
</cp:coreProperties>
</file>