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bin\OneDrive\Desktop\Single\Credit Card Fees Tracker Template\"/>
    </mc:Choice>
  </mc:AlternateContent>
  <bookViews>
    <workbookView xWindow="0" yWindow="0" windowWidth="28800" windowHeight="12210" tabRatio="500" firstSheet="1" activeTab="7"/>
  </bookViews>
  <sheets>
    <sheet name="Settings" sheetId="1" r:id="rId1"/>
    <sheet name="Data" sheetId="2" r:id="rId2"/>
    <sheet name="Summary" sheetId="3" r:id="rId3"/>
    <sheet name="PivotReports" sheetId="4" r:id="rId4"/>
    <sheet name="Charts" sheetId="5" r:id="rId5"/>
    <sheet name="Printable_A4" sheetId="6" r:id="rId6"/>
    <sheet name="Printable_USLetter" sheetId="7" r:id="rId7"/>
    <sheet name="Instructions" sheetId="8" r:id="rId8"/>
  </sheets>
  <calcPr calcId="162913" iterate="1" iterateCount="1000" iterateDelta="0.01"/>
</workbook>
</file>

<file path=xl/calcChain.xml><?xml version="1.0" encoding="utf-8"?>
<calcChain xmlns="http://schemas.openxmlformats.org/spreadsheetml/2006/main">
  <c r="B2" i="7" l="1"/>
  <c r="B2" i="6"/>
  <c r="B30" i="5"/>
  <c r="B28" i="5"/>
  <c r="B26" i="5"/>
  <c r="B25" i="5"/>
  <c r="B24" i="5"/>
  <c r="B23" i="5"/>
  <c r="B22" i="5"/>
  <c r="B21" i="5"/>
  <c r="B20" i="5"/>
  <c r="B12" i="5"/>
  <c r="B11" i="5"/>
  <c r="B10" i="5"/>
  <c r="B9" i="5"/>
  <c r="B2" i="5"/>
  <c r="D28" i="4"/>
  <c r="C28" i="4" s="1"/>
  <c r="B28" i="4"/>
  <c r="D27" i="4"/>
  <c r="D26" i="4"/>
  <c r="C26" i="4" s="1"/>
  <c r="B26" i="4"/>
  <c r="D25" i="4"/>
  <c r="D24" i="4"/>
  <c r="C24" i="4" s="1"/>
  <c r="B24" i="4"/>
  <c r="D23" i="4"/>
  <c r="C23" i="4"/>
  <c r="B23" i="4"/>
  <c r="D22" i="4"/>
  <c r="C22" i="4" s="1"/>
  <c r="B22" i="4"/>
  <c r="D21" i="4"/>
  <c r="C21" i="4"/>
  <c r="B21" i="4"/>
  <c r="D20" i="4"/>
  <c r="C20" i="4" s="1"/>
  <c r="B20" i="4"/>
  <c r="D19" i="4"/>
  <c r="C19" i="4"/>
  <c r="B19" i="4"/>
  <c r="D18" i="4"/>
  <c r="C18" i="4" s="1"/>
  <c r="B18" i="4"/>
  <c r="D17" i="4"/>
  <c r="E12" i="4"/>
  <c r="D12" i="4"/>
  <c r="C12" i="4"/>
  <c r="B12" i="4"/>
  <c r="F12" i="4" s="1"/>
  <c r="E11" i="4"/>
  <c r="D11" i="4"/>
  <c r="F11" i="4" s="1"/>
  <c r="C11" i="4"/>
  <c r="B11" i="4"/>
  <c r="E10" i="4"/>
  <c r="D10" i="4"/>
  <c r="C10" i="4"/>
  <c r="B10" i="4"/>
  <c r="F10" i="4" s="1"/>
  <c r="E9" i="4"/>
  <c r="D9" i="4"/>
  <c r="C9" i="4"/>
  <c r="B9" i="4"/>
  <c r="F9" i="4" s="1"/>
  <c r="E8" i="4"/>
  <c r="D8" i="4"/>
  <c r="C8" i="4"/>
  <c r="E7" i="4"/>
  <c r="C7" i="4"/>
  <c r="B7" i="4"/>
  <c r="E6" i="4"/>
  <c r="E13" i="4" s="1"/>
  <c r="D6" i="4"/>
  <c r="B6" i="4"/>
  <c r="B2" i="4"/>
  <c r="B25" i="3"/>
  <c r="F21" i="3"/>
  <c r="C21" i="3"/>
  <c r="B21" i="3"/>
  <c r="F20" i="3"/>
  <c r="C20" i="3"/>
  <c r="F19" i="3"/>
  <c r="C19" i="3"/>
  <c r="B19" i="3"/>
  <c r="C18" i="3"/>
  <c r="C17" i="3"/>
  <c r="B17" i="3"/>
  <c r="C16" i="3"/>
  <c r="B16" i="3"/>
  <c r="C15" i="3"/>
  <c r="B15" i="3"/>
  <c r="C14" i="3"/>
  <c r="B14" i="3"/>
  <c r="C13" i="3"/>
  <c r="B13" i="3"/>
  <c r="F12" i="3"/>
  <c r="C12" i="3"/>
  <c r="B12" i="3"/>
  <c r="F11" i="3"/>
  <c r="C11" i="3"/>
  <c r="B11" i="3"/>
  <c r="F10" i="3"/>
  <c r="C10" i="3"/>
  <c r="F9" i="3"/>
  <c r="B6" i="3"/>
  <c r="B5" i="3"/>
  <c r="B2" i="3"/>
  <c r="Z4" i="2"/>
  <c r="Y4" i="2"/>
  <c r="L4" i="2"/>
  <c r="F8" i="3" s="1"/>
  <c r="Z3" i="2"/>
  <c r="Y3" i="2"/>
  <c r="L3" i="2"/>
  <c r="B25" i="4" s="1"/>
  <c r="Z2" i="2"/>
  <c r="Y2" i="2"/>
  <c r="L2" i="2"/>
  <c r="C6" i="4" s="1"/>
  <c r="C25" i="4" l="1"/>
  <c r="C13" i="4"/>
  <c r="F6" i="4"/>
  <c r="F6" i="3"/>
  <c r="D7" i="4"/>
  <c r="D13" i="4" s="1"/>
  <c r="F18" i="3"/>
  <c r="B8" i="4"/>
  <c r="F8" i="4" s="1"/>
  <c r="B10" i="3"/>
  <c r="F16" i="3"/>
  <c r="B24" i="3"/>
  <c r="B19" i="5"/>
  <c r="B27" i="5"/>
  <c r="B6" i="5"/>
  <c r="B20" i="3"/>
  <c r="B26" i="3"/>
  <c r="B27" i="4"/>
  <c r="C27" i="4" s="1"/>
  <c r="B7" i="5"/>
  <c r="B29" i="5"/>
  <c r="F17" i="3"/>
  <c r="B8" i="5"/>
  <c r="F7" i="3"/>
  <c r="B18" i="3"/>
  <c r="B17" i="4"/>
  <c r="C17" i="4" s="1"/>
  <c r="B13" i="4" l="1"/>
  <c r="F7" i="4"/>
  <c r="F13" i="4" s="1"/>
</calcChain>
</file>

<file path=xl/sharedStrings.xml><?xml version="1.0" encoding="utf-8"?>
<sst xmlns="http://schemas.openxmlformats.org/spreadsheetml/2006/main" count="305" uniqueCount="190">
  <si>
    <t>Home Currency</t>
  </si>
  <si>
    <t>HomeCurrency</t>
  </si>
  <si>
    <t>Card Issuers</t>
  </si>
  <si>
    <t>Fee Types</t>
  </si>
  <si>
    <t>Currency List</t>
  </si>
  <si>
    <t>Reimbursement Status</t>
  </si>
  <si>
    <t>Categories</t>
  </si>
  <si>
    <t>Owners/Employees</t>
  </si>
  <si>
    <t>YesNo</t>
  </si>
  <si>
    <t>USD</t>
  </si>
  <si>
    <t>Chase</t>
  </si>
  <si>
    <t>Annual Fee</t>
  </si>
  <si>
    <t>Not Requested</t>
  </si>
  <si>
    <t>Personal</t>
  </si>
  <si>
    <t>Gobindo</t>
  </si>
  <si>
    <t>Yes</t>
  </si>
  <si>
    <t>Citi</t>
  </si>
  <si>
    <t>Foreign Transaction Fee</t>
  </si>
  <si>
    <t>EUR</t>
  </si>
  <si>
    <t>Requested</t>
  </si>
  <si>
    <t>Business</t>
  </si>
  <si>
    <t>Employee 1</t>
  </si>
  <si>
    <t>No</t>
  </si>
  <si>
    <t>AmEx</t>
  </si>
  <si>
    <t>Late Payment Fee</t>
  </si>
  <si>
    <t>GBP</t>
  </si>
  <si>
    <t>Reimbursed</t>
  </si>
  <si>
    <t>Mixed</t>
  </si>
  <si>
    <t>Employee 2</t>
  </si>
  <si>
    <t>Bank of America</t>
  </si>
  <si>
    <t>Interest Charge</t>
  </si>
  <si>
    <t>CAD</t>
  </si>
  <si>
    <t>Denied</t>
  </si>
  <si>
    <t>Other</t>
  </si>
  <si>
    <t>Capital One</t>
  </si>
  <si>
    <t>Balance Transfer Fee</t>
  </si>
  <si>
    <t>AUD</t>
  </si>
  <si>
    <t>Discover</t>
  </si>
  <si>
    <t>Cash Advance Fee</t>
  </si>
  <si>
    <t>JPY</t>
  </si>
  <si>
    <t>Overlimit Fee</t>
  </si>
  <si>
    <t>BDT</t>
  </si>
  <si>
    <t>Returned Payment Fee</t>
  </si>
  <si>
    <t>Service Fee</t>
  </si>
  <si>
    <t>ATM Fee</t>
  </si>
  <si>
    <t>Date</t>
  </si>
  <si>
    <t>Card Issuer</t>
  </si>
  <si>
    <t>Card Name</t>
  </si>
  <si>
    <t>Card Last4</t>
  </si>
  <si>
    <t>Transaction ID</t>
  </si>
  <si>
    <t>Merchant</t>
  </si>
  <si>
    <t>Fee Type</t>
  </si>
  <si>
    <t>Fee Description</t>
  </si>
  <si>
    <t>Fee Amount</t>
  </si>
  <si>
    <t>Currency</t>
  </si>
  <si>
    <t>Exchange Rate</t>
  </si>
  <si>
    <t>Amount_HomeCurrency</t>
  </si>
  <si>
    <t>Billing Cycle</t>
  </si>
  <si>
    <t>Statement Date</t>
  </si>
  <si>
    <t>Payment Due Date</t>
  </si>
  <si>
    <t>Category</t>
  </si>
  <si>
    <t>Reimbursable</t>
  </si>
  <si>
    <t>Reimbursed Amount</t>
  </si>
  <si>
    <t>Reimbursed Date</t>
  </si>
  <si>
    <t>Tax Deductible</t>
  </si>
  <si>
    <t>Owner/Employee</t>
  </si>
  <si>
    <t>Receipt Link/File</t>
  </si>
  <si>
    <t>Notes</t>
  </si>
  <si>
    <t>DuplicateFlag</t>
  </si>
  <si>
    <t>RunningTotalByCard</t>
  </si>
  <si>
    <t>2025-11-05</t>
  </si>
  <si>
    <t>Chase Sapphire</t>
  </si>
  <si>
    <t>TXN-1001</t>
  </si>
  <si>
    <t>Airbnb</t>
  </si>
  <si>
    <t>FX fee on booking</t>
  </si>
  <si>
    <t>2025-11</t>
  </si>
  <si>
    <t>2025-11-30</t>
  </si>
  <si>
    <t>2025-12-25</t>
  </si>
  <si>
    <t>2025-09-15</t>
  </si>
  <si>
    <t>Citi Double Cash</t>
  </si>
  <si>
    <t>TXN-1002</t>
  </si>
  <si>
    <t>XYZ Store</t>
  </si>
  <si>
    <t>Late payment fee assessed</t>
  </si>
  <si>
    <t>2025-09</t>
  </si>
  <si>
    <t>2025-09-30</t>
  </si>
  <si>
    <t>2025-10-25</t>
  </si>
  <si>
    <t>2025-01-05</t>
  </si>
  <si>
    <t>AmEx Business</t>
  </si>
  <si>
    <t>TXN-1003</t>
  </si>
  <si>
    <t>Office Depot</t>
  </si>
  <si>
    <t>Annual membership fee</t>
  </si>
  <si>
    <t>2025-01</t>
  </si>
  <si>
    <t>2025-01-31</t>
  </si>
  <si>
    <t>2025-02-25</t>
  </si>
  <si>
    <t>Credit Card Fees Summary</t>
  </si>
  <si>
    <t>Report Date:</t>
  </si>
  <si>
    <t>Year-to-Date Totals</t>
  </si>
  <si>
    <t>Fees by Card Issuer</t>
  </si>
  <si>
    <t>Total Fees (YTD):</t>
  </si>
  <si>
    <t>Total Fees</t>
  </si>
  <si>
    <t>Number of Transactions:</t>
  </si>
  <si>
    <t>Monthly Breakdown</t>
  </si>
  <si>
    <t>Transaction Count</t>
  </si>
  <si>
    <t>2025-02</t>
  </si>
  <si>
    <t>2025-03</t>
  </si>
  <si>
    <t>2025-04</t>
  </si>
  <si>
    <t>2025-05</t>
  </si>
  <si>
    <t>Fees by Type</t>
  </si>
  <si>
    <t>2025-06</t>
  </si>
  <si>
    <t>2025-07</t>
  </si>
  <si>
    <t>2025-08</t>
  </si>
  <si>
    <t>2025-10</t>
  </si>
  <si>
    <t>2025-12</t>
  </si>
  <si>
    <t>Reimbursement Tracking</t>
  </si>
  <si>
    <t>Total Reimbursable:</t>
  </si>
  <si>
    <t>Reimbursed Amount:</t>
  </si>
  <si>
    <t>Outstanding:</t>
  </si>
  <si>
    <t>Credit Card Fee Analysis - Pivot Reports</t>
  </si>
  <si>
    <t>Generated:</t>
  </si>
  <si>
    <t>Fees by Card Issuer × Fee Type</t>
  </si>
  <si>
    <t>Foreign Txn</t>
  </si>
  <si>
    <t>Late Payment</t>
  </si>
  <si>
    <t>Total</t>
  </si>
  <si>
    <t>Monthly Fee Trends (Last 12 Months)</t>
  </si>
  <si>
    <t>Month</t>
  </si>
  <si>
    <t>Avg per Transaction</t>
  </si>
  <si>
    <t>Fee Analysis - Visual Dashboard</t>
  </si>
  <si>
    <t>Monthly Fee Trend</t>
  </si>
  <si>
    <t>Jan 2025</t>
  </si>
  <si>
    <t>Feb 2025</t>
  </si>
  <si>
    <t>Mar 2025</t>
  </si>
  <si>
    <t>Apr 2025</t>
  </si>
  <si>
    <t>May 2025</t>
  </si>
  <si>
    <t>Jun 2025</t>
  </si>
  <si>
    <t>Jul 2025</t>
  </si>
  <si>
    <t>Aug 2025</t>
  </si>
  <si>
    <t>Sep 2025</t>
  </si>
  <si>
    <t>Oct 2025</t>
  </si>
  <si>
    <t>Nov 2025</t>
  </si>
  <si>
    <t>Dec 2025</t>
  </si>
  <si>
    <t>CREDIT CARD FEES TRACKER - QUICK ENTRY FORM</t>
  </si>
  <si>
    <t>Print Date:</t>
  </si>
  <si>
    <t>Last4</t>
  </si>
  <si>
    <t>Amount</t>
  </si>
  <si>
    <t>Instructions: Fill in fee details above. Transfer to Data sheet for tracking and analysis.</t>
  </si>
  <si>
    <t>Credit Card Fees Tracker - Instructions</t>
  </si>
  <si>
    <t>HOW TO USE THIS WORKBOOK</t>
  </si>
  <si>
    <t>1. Enter Fee Data - Go to the Data sheet and add new rows with your credit card fee information</t>
  </si>
  <si>
    <t>2. Use Dropdowns - Most columns have dropdown lists. Click the cell to see available options</t>
  </si>
  <si>
    <t>3. Required Fields - Date, Fee Type, Fee Amount, and Currency are required (blank cells highlighted pink)</t>
  </si>
  <si>
    <t>4. Currency Conversion - If fee is in foreign currency, enter exchange rate. Amount_HomeCurrency calculates automatically</t>
  </si>
  <si>
    <t>5. Review Summary - Check the Summary sheet for YTD totals, monthly breakdown, and analysis by card/fee type</t>
  </si>
  <si>
    <t>6. Track Reimbursements - Mark fees as Reimbursable=Yes, update Reimbursement Status, enter Reimbursed Amount and Date</t>
  </si>
  <si>
    <t>7. Print Forms - Use Printable_A4 or Printable_USLetter sheets for manual entry forms</t>
  </si>
  <si>
    <t>COLUMN EXPLANATIONS</t>
  </si>
  <si>
    <t>Transaction date when fee was charged</t>
  </si>
  <si>
    <t>Bank/company that issued the card (dropdown from Settings)</t>
  </si>
  <si>
    <t>Category of fee (dropdown: Annual Fee, Foreign Transaction Fee, Late Payment, etc.)</t>
  </si>
  <si>
    <t>Amount charged in original currency</t>
  </si>
  <si>
    <t>Currency code (dropdown: USD, EUR, GBP, etc.)</t>
  </si>
  <si>
    <t>Conversion rate to home currency (default 1 if same currency)</t>
  </si>
  <si>
    <t>Calculated field: Fee Amount × Exchange Rate (if different currency)</t>
  </si>
  <si>
    <t>Yes/No - whether this fee can be reimbursed by employer</t>
  </si>
  <si>
    <t>Auto-calculated: Shows DUP if Transaction ID appears more than once</t>
  </si>
  <si>
    <t>Auto-calculated: Cumulative total of fees per card issuer up to this date</t>
  </si>
  <si>
    <t>HOW TO CUSTOMIZE</t>
  </si>
  <si>
    <t>Add Card Issuers</t>
  </si>
  <si>
    <t>Go to Settings sheet, add to Card Issuers list (column D)</t>
  </si>
  <si>
    <t>Add Currencies</t>
  </si>
  <si>
    <t>Go to Settings sheet, add to Currency List (column H)</t>
  </si>
  <si>
    <t>Change Home Currency</t>
  </si>
  <si>
    <t>Go to Settings sheet, edit cell B2 (default is USD)</t>
  </si>
  <si>
    <t>Add Employees</t>
  </si>
  <si>
    <t>Go to Settings sheet, add to Owners/Employees list (column N)</t>
  </si>
  <si>
    <t>KEYBOARD SHORTCUTS</t>
  </si>
  <si>
    <t>Ctrl + Home</t>
  </si>
  <si>
    <t>Go to cell A1</t>
  </si>
  <si>
    <t>Ctrl + End</t>
  </si>
  <si>
    <t>Go to last used cell</t>
  </si>
  <si>
    <t>Ctrl + Arrow</t>
  </si>
  <si>
    <t>Jump to edge of data region</t>
  </si>
  <si>
    <t>Alt + Down Arrow</t>
  </si>
  <si>
    <t>Open dropdown list in cell</t>
  </si>
  <si>
    <t>CHANGELOG</t>
  </si>
  <si>
    <t>Version 1.0</t>
  </si>
  <si>
    <t>2025-12-30 - Initial template created</t>
  </si>
  <si>
    <t>Features: Fee tracking, currency conversion, reimbursement tracking, summary dashboard</t>
  </si>
  <si>
    <t>For informational use only. Not financial or legal advice.</t>
  </si>
  <si>
    <t>© Credit Card Wind. All rights reserved.</t>
  </si>
  <si>
    <t>DISCLAIMER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</si>
</sst>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mm/dd/yyyy"/>
    <numFmt numFmtId="165" formatCode="#,##0.0000"/>
    <numFmt numFmtId="166" formatCode="yyyy\-mm\-dd"/>
  </numFmts>
  <fonts count="9">
    <font>
      <sz val="11"/>
      <color theme="1"/>
      <name val="Calibri"/>
      <scheme val="minor"/>
    </font>
    <font>
      <b/>
      <sz val="11"/>
      <name val="Arial"/>
    </font>
    <font>
      <sz val="11"/>
      <name val="Calibri"/>
      <scheme val="minor"/>
    </font>
    <font>
      <b/>
      <sz val="14"/>
      <name val="Aptos Narrow"/>
    </font>
    <font>
      <b/>
      <sz val="12"/>
      <name val="Aptos Narrow"/>
    </font>
    <font>
      <b/>
      <sz val="11"/>
      <name val="Aptos Narrow"/>
    </font>
    <font>
      <b/>
      <sz val="16"/>
      <name val="Aptos Narrow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1F2"/>
      </patternFill>
    </fill>
    <fill>
      <patternFill patternType="solid">
        <fgColor rgb="FFD9D9D9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1">
      <alignment vertical="top"/>
    </xf>
  </cellStyleXfs>
  <cellXfs count="23">
    <xf numFmtId="0" fontId="0" fillId="0" borderId="1" xfId="0">
      <alignment vertical="top"/>
    </xf>
    <xf numFmtId="0" fontId="1" fillId="0" borderId="0" xfId="0" applyFont="1" applyBorder="1">
      <alignment vertical="top"/>
    </xf>
    <xf numFmtId="49" fontId="2" fillId="0" borderId="0" xfId="0" applyNumberFormat="1" applyFont="1" applyBorder="1">
      <alignment vertical="top"/>
    </xf>
    <xf numFmtId="0" fontId="1" fillId="2" borderId="0" xfId="0" applyFont="1" applyFill="1" applyBorder="1">
      <alignment vertical="top"/>
    </xf>
    <xf numFmtId="0" fontId="1" fillId="3" borderId="0" xfId="0" applyFont="1" applyFill="1" applyBorder="1">
      <alignment vertical="top"/>
    </xf>
    <xf numFmtId="164" fontId="2" fillId="0" borderId="0" xfId="0" applyNumberFormat="1" applyFont="1" applyBorder="1">
      <alignment vertical="top"/>
    </xf>
    <xf numFmtId="43" fontId="2" fillId="0" borderId="0" xfId="0" applyNumberFormat="1" applyFont="1" applyBorder="1">
      <alignment vertical="top"/>
    </xf>
    <xf numFmtId="165" fontId="2" fillId="0" borderId="0" xfId="0" applyNumberFormat="1" applyFont="1" applyBorder="1">
      <alignment vertical="top"/>
    </xf>
    <xf numFmtId="166" fontId="2" fillId="0" borderId="0" xfId="0" applyNumberFormat="1" applyFont="1" applyBorder="1">
      <alignment vertical="top"/>
    </xf>
    <xf numFmtId="0" fontId="4" fillId="0" borderId="0" xfId="0" applyFont="1" applyBorder="1">
      <alignment vertical="top"/>
    </xf>
    <xf numFmtId="0" fontId="5" fillId="2" borderId="0" xfId="0" applyFont="1" applyFill="1" applyBorder="1">
      <alignment vertical="top"/>
    </xf>
    <xf numFmtId="0" fontId="5" fillId="0" borderId="0" xfId="0" applyFont="1" applyBorder="1">
      <alignment vertical="top"/>
    </xf>
    <xf numFmtId="43" fontId="5" fillId="0" borderId="0" xfId="0" applyNumberFormat="1" applyFont="1" applyBorder="1">
      <alignment vertical="top"/>
    </xf>
    <xf numFmtId="3" fontId="2" fillId="0" borderId="0" xfId="0" applyNumberFormat="1" applyFont="1" applyBorder="1">
      <alignment vertical="top"/>
    </xf>
    <xf numFmtId="0" fontId="5" fillId="3" borderId="0" xfId="0" applyFont="1" applyFill="1" applyBorder="1">
      <alignment vertical="top"/>
    </xf>
    <xf numFmtId="0" fontId="2" fillId="0" borderId="2" xfId="0" applyFont="1" applyBorder="1">
      <alignment vertical="top"/>
    </xf>
    <xf numFmtId="0" fontId="3" fillId="0" borderId="0" xfId="0" applyFont="1" applyBorder="1">
      <alignment vertical="top"/>
    </xf>
    <xf numFmtId="0" fontId="3" fillId="0" borderId="0" xfId="0" applyFont="1" applyBorder="1" applyAlignment="1">
      <alignment horizontal="center" vertical="top"/>
    </xf>
    <xf numFmtId="0" fontId="0" fillId="0" borderId="1" xfId="0">
      <alignment vertical="top"/>
    </xf>
    <xf numFmtId="49" fontId="3" fillId="0" borderId="0" xfId="0" applyNumberFormat="1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4" borderId="1" xfId="0" applyFont="1" applyFill="1" applyAlignment="1">
      <alignment horizontal="center" vertical="top"/>
    </xf>
    <xf numFmtId="0" fontId="8" fillId="4" borderId="1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lang="en-US" sz="1050" b="0">
                <a:solidFill>
                  <a:srgbClr val="333333"/>
                </a:solidFill>
                <a:latin typeface="Arial"/>
              </a:rPr>
              <a:t>Total Fees by Card Issuer</a:t>
            </a:r>
            <a:endParaRPr lang="en-US"/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Charts!$B$5</c:f>
              <c:strCache>
                <c:ptCount val="1"/>
                <c:pt idx="0">
                  <c:v>Total Fees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Lbls>
            <c:spPr>
              <a:noFill/>
              <a:ln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,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Charts!$A$6:$A$12</c:f>
              <c:strCache>
                <c:ptCount val="7"/>
                <c:pt idx="0">
                  <c:v>Chase</c:v>
                </c:pt>
                <c:pt idx="1">
                  <c:v>Citi</c:v>
                </c:pt>
                <c:pt idx="2">
                  <c:v>AmEx</c:v>
                </c:pt>
                <c:pt idx="3">
                  <c:v>Bank of America</c:v>
                </c:pt>
                <c:pt idx="4">
                  <c:v>Capital One</c:v>
                </c:pt>
                <c:pt idx="5">
                  <c:v>Discover</c:v>
                </c:pt>
                <c:pt idx="6">
                  <c:v>Other</c:v>
                </c:pt>
              </c:strCache>
            </c:strRef>
          </c:cat>
          <c:val>
            <c:numRef>
              <c:f>Charts!$B$6:$B$12</c:f>
              <c:numCache>
                <c:formatCode>_(* #,##0.00_);_(* \(#,##0.00\);_(* "-"??_);_(@_)</c:formatCode>
                <c:ptCount val="7"/>
                <c:pt idx="0">
                  <c:v>13.5</c:v>
                </c:pt>
                <c:pt idx="1">
                  <c:v>35</c:v>
                </c:pt>
                <c:pt idx="2">
                  <c:v>95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8B-4686-A29F-A2B2FE2912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7"/>
        <c:axId val="24302485"/>
        <c:axId val="50639080"/>
      </c:barChart>
      <c:catAx>
        <c:axId val="2430248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chemeClr val="tx1">
                <a:lumMod val="15000"/>
                <a:lumOff val="85000"/>
              </a:schemeClr>
            </a:solidFill>
          </a:ln>
        </c:spPr>
        <c:txPr>
          <a:bodyPr/>
          <a:lstStyle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endParaRPr lang="en-US"/>
          </a:p>
        </c:txPr>
        <c:crossAx val="50639080"/>
        <c:crosses val="autoZero"/>
        <c:auto val="1"/>
        <c:lblAlgn val="ctr"/>
        <c:lblOffset val="0"/>
        <c:tickMarkSkip val="1"/>
        <c:noMultiLvlLbl val="1"/>
      </c:catAx>
      <c:valAx>
        <c:axId val="50639080"/>
        <c:scaling>
          <c:orientation val="minMax"/>
        </c:scaling>
        <c:delete val="0"/>
        <c:axPos val="l"/>
        <c:majorGridlines>
          <c:spPr>
            <a:ln w="9525">
              <a:solidFill>
                <a:srgbClr val="D9D9D9"/>
              </a:solidFill>
            </a:ln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>
            <a:solidFill>
              <a:schemeClr val="tx1">
                <a:lumMod val="15000"/>
                <a:lumOff val="85000"/>
              </a:schemeClr>
            </a:solidFill>
          </a:ln>
        </c:spPr>
        <c:txPr>
          <a:bodyPr/>
          <a:lstStyle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endParaRPr lang="en-US"/>
          </a:p>
        </c:txPr>
        <c:crossAx val="24302485"/>
        <c:crosses val="autoZero"/>
        <c:crossBetween val="between"/>
      </c:valAx>
      <c:spPr>
        <a:noFill/>
        <a:ln>
          <a:noFill/>
        </a:ln>
      </c:spPr>
    </c:plotArea>
    <c:legend>
      <c:legendPos val="r"/>
      <c:overlay val="0"/>
      <c:spPr>
        <a:noFill/>
      </c:spPr>
      <c:txPr>
        <a:bodyPr/>
        <a:lstStyle/>
        <a:p>
          <a:pPr>
            <a:def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lstStyle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lang="en-US" sz="1050" b="0">
                <a:solidFill>
                  <a:srgbClr val="333333"/>
                </a:solidFill>
                <a:latin typeface="Arial"/>
              </a:rPr>
              <a:t>Monthly Fee Trends - 2025</a:t>
            </a:r>
            <a:endParaRPr lang="en-US"/>
          </a:p>
        </c:rich>
      </c:tx>
      <c:overlay val="0"/>
      <c:spPr>
        <a:noFill/>
        <a:ln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Charts!$B$18</c:f>
              <c:strCache>
                <c:ptCount val="1"/>
                <c:pt idx="0">
                  <c:v>Total Fees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strRef>
              <c:f>Charts!$A$19:$A$30</c:f>
              <c:strCache>
                <c:ptCount val="12"/>
                <c:pt idx="0">
                  <c:v>Jan 2025</c:v>
                </c:pt>
                <c:pt idx="1">
                  <c:v>Feb 2025</c:v>
                </c:pt>
                <c:pt idx="2">
                  <c:v>Mar 2025</c:v>
                </c:pt>
                <c:pt idx="3">
                  <c:v>Apr 2025</c:v>
                </c:pt>
                <c:pt idx="4">
                  <c:v>May 2025</c:v>
                </c:pt>
                <c:pt idx="5">
                  <c:v>Jun 2025</c:v>
                </c:pt>
                <c:pt idx="6">
                  <c:v>Jul 2025</c:v>
                </c:pt>
                <c:pt idx="7">
                  <c:v>Aug 2025</c:v>
                </c:pt>
                <c:pt idx="8">
                  <c:v>Sep 2025</c:v>
                </c:pt>
                <c:pt idx="9">
                  <c:v>Oct 2025</c:v>
                </c:pt>
                <c:pt idx="10">
                  <c:v>Nov 2025</c:v>
                </c:pt>
                <c:pt idx="11">
                  <c:v>Dec 2025</c:v>
                </c:pt>
              </c:strCache>
            </c:strRef>
          </c:cat>
          <c:val>
            <c:numRef>
              <c:f>Charts!$B$19:$B$30</c:f>
              <c:numCache>
                <c:formatCode>_(* #,##0.00_);_(* \(#,##0.00\);_(* "-"??_);_(@_)</c:formatCode>
                <c:ptCount val="12"/>
                <c:pt idx="0">
                  <c:v>95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35</c:v>
                </c:pt>
                <c:pt idx="9">
                  <c:v>0</c:v>
                </c:pt>
                <c:pt idx="10">
                  <c:v>13.5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2F-4BE9-AAC7-E05459AD57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058115"/>
        <c:axId val="21852780"/>
      </c:lineChart>
      <c:catAx>
        <c:axId val="490581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chemeClr val="tx1">
                <a:lumMod val="15000"/>
                <a:lumOff val="85000"/>
              </a:schemeClr>
            </a:solidFill>
          </a:ln>
        </c:spPr>
        <c:txPr>
          <a:bodyPr/>
          <a:lstStyle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endParaRPr lang="en-US"/>
          </a:p>
        </c:txPr>
        <c:crossAx val="21852780"/>
        <c:crosses val="autoZero"/>
        <c:auto val="1"/>
        <c:lblAlgn val="ctr"/>
        <c:lblOffset val="0"/>
        <c:tickMarkSkip val="1"/>
        <c:noMultiLvlLbl val="1"/>
      </c:catAx>
      <c:valAx>
        <c:axId val="21852780"/>
        <c:scaling>
          <c:orientation val="minMax"/>
        </c:scaling>
        <c:delete val="0"/>
        <c:axPos val="l"/>
        <c:majorGridlines>
          <c:spPr>
            <a:ln w="9525">
              <a:solidFill>
                <a:srgbClr val="D9D9D9"/>
              </a:solidFill>
            </a:ln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>
            <a:solidFill>
              <a:schemeClr val="tx1">
                <a:lumMod val="15000"/>
                <a:lumOff val="85000"/>
              </a:schemeClr>
            </a:solidFill>
          </a:ln>
        </c:spPr>
        <c:txPr>
          <a:bodyPr/>
          <a:lstStyle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endParaRPr lang="en-US"/>
          </a:p>
        </c:txPr>
        <c:crossAx val="49058115"/>
        <c:crosses val="autoZero"/>
        <c:crossBetween val="between"/>
      </c:valAx>
      <c:spPr>
        <a:noFill/>
        <a:ln>
          <a:noFill/>
        </a:ln>
      </c:spPr>
    </c:plotArea>
    <c:legend>
      <c:legendPos val="r"/>
      <c:overlay val="0"/>
      <c:spPr>
        <a:noFill/>
      </c:spPr>
      <c:txPr>
        <a:bodyPr/>
        <a:lstStyle/>
        <a:p>
          <a:pPr>
            <a:def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lstStyle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152400</xdr:colOff>
      <xdr:row>1</xdr:row>
      <xdr:rowOff>142875</xdr:rowOff>
    </xdr:from>
    <xdr:to>
      <xdr:col>8</xdr:col>
      <xdr:colOff>419100</xdr:colOff>
      <xdr:row>14</xdr:row>
      <xdr:rowOff>47625</xdr:rowOff>
    </xdr:to>
    <xdr:graphicFrame macro="">
      <xdr:nvGraphicFramePr>
        <xdr:cNvPr id="2" name="FeesbyIssuer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152400</xdr:colOff>
      <xdr:row>14</xdr:row>
      <xdr:rowOff>142875</xdr:rowOff>
    </xdr:from>
    <xdr:to>
      <xdr:col>8</xdr:col>
      <xdr:colOff>419100</xdr:colOff>
      <xdr:row>27</xdr:row>
      <xdr:rowOff>47625</xdr:rowOff>
    </xdr:to>
    <xdr:graphicFrame macro="">
      <xdr:nvGraphicFramePr>
        <xdr:cNvPr id="3" name="MonthlyTrend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workbookViewId="0"/>
  </sheetViews>
  <sheetFormatPr defaultColWidth="8.85546875" defaultRowHeight="15" customHeight="1"/>
  <cols>
    <col min="1" max="1" width="16.140625" customWidth="1"/>
    <col min="2" max="2" width="13.28515625" customWidth="1"/>
    <col min="4" max="4" width="14.42578125" customWidth="1"/>
    <col min="6" max="6" width="20.5703125" customWidth="1"/>
    <col min="8" max="8" width="14" customWidth="1"/>
    <col min="10" max="10" width="23.28515625" customWidth="1"/>
    <col min="12" max="12" width="11.28515625" customWidth="1"/>
    <col min="14" max="14" width="19.85546875" customWidth="1"/>
    <col min="16" max="16" width="6.85546875" customWidth="1"/>
  </cols>
  <sheetData>
    <row r="1" spans="1:16" ht="15" customHeight="1">
      <c r="A1" s="1" t="s">
        <v>0</v>
      </c>
      <c r="B1" s="2" t="s">
        <v>1</v>
      </c>
      <c r="D1" s="3" t="s">
        <v>2</v>
      </c>
      <c r="F1" s="3" t="s">
        <v>3</v>
      </c>
      <c r="H1" s="3" t="s">
        <v>4</v>
      </c>
      <c r="J1" s="3" t="s">
        <v>5</v>
      </c>
      <c r="L1" s="3" t="s">
        <v>6</v>
      </c>
      <c r="N1" s="3" t="s">
        <v>7</v>
      </c>
      <c r="P1" s="3" t="s">
        <v>8</v>
      </c>
    </row>
    <row r="2" spans="1:16" ht="15" customHeight="1">
      <c r="B2" s="2" t="s">
        <v>9</v>
      </c>
      <c r="D2" s="2" t="s">
        <v>10</v>
      </c>
      <c r="F2" s="2" t="s">
        <v>11</v>
      </c>
      <c r="H2" s="2" t="s">
        <v>9</v>
      </c>
      <c r="J2" s="2" t="s">
        <v>12</v>
      </c>
      <c r="L2" s="2" t="s">
        <v>13</v>
      </c>
      <c r="N2" s="2" t="s">
        <v>14</v>
      </c>
      <c r="P2" s="2" t="s">
        <v>15</v>
      </c>
    </row>
    <row r="3" spans="1:16" ht="15" customHeight="1">
      <c r="D3" s="2" t="s">
        <v>16</v>
      </c>
      <c r="F3" s="2" t="s">
        <v>17</v>
      </c>
      <c r="H3" s="2" t="s">
        <v>18</v>
      </c>
      <c r="J3" s="2" t="s">
        <v>19</v>
      </c>
      <c r="L3" s="2" t="s">
        <v>20</v>
      </c>
      <c r="N3" s="2" t="s">
        <v>21</v>
      </c>
      <c r="P3" s="2" t="s">
        <v>22</v>
      </c>
    </row>
    <row r="4" spans="1:16" ht="15" customHeight="1">
      <c r="D4" s="2" t="s">
        <v>23</v>
      </c>
      <c r="F4" s="2" t="s">
        <v>24</v>
      </c>
      <c r="H4" s="2" t="s">
        <v>25</v>
      </c>
      <c r="J4" s="2" t="s">
        <v>26</v>
      </c>
      <c r="L4" s="2" t="s">
        <v>27</v>
      </c>
      <c r="N4" s="2" t="s">
        <v>28</v>
      </c>
    </row>
    <row r="5" spans="1:16" ht="15" customHeight="1">
      <c r="D5" s="2" t="s">
        <v>29</v>
      </c>
      <c r="F5" s="2" t="s">
        <v>30</v>
      </c>
      <c r="H5" s="2" t="s">
        <v>31</v>
      </c>
      <c r="J5" s="2" t="s">
        <v>32</v>
      </c>
      <c r="N5" s="2" t="s">
        <v>33</v>
      </c>
    </row>
    <row r="6" spans="1:16" ht="15" customHeight="1">
      <c r="D6" s="2" t="s">
        <v>34</v>
      </c>
      <c r="F6" s="2" t="s">
        <v>35</v>
      </c>
      <c r="H6" s="2" t="s">
        <v>36</v>
      </c>
    </row>
    <row r="7" spans="1:16" ht="15" customHeight="1">
      <c r="D7" s="2" t="s">
        <v>37</v>
      </c>
      <c r="F7" s="2" t="s">
        <v>38</v>
      </c>
      <c r="H7" s="2" t="s">
        <v>39</v>
      </c>
    </row>
    <row r="8" spans="1:16" ht="15" customHeight="1">
      <c r="D8" s="2" t="s">
        <v>33</v>
      </c>
      <c r="F8" s="2" t="s">
        <v>40</v>
      </c>
      <c r="H8" s="2" t="s">
        <v>41</v>
      </c>
    </row>
    <row r="9" spans="1:16" ht="15" customHeight="1">
      <c r="F9" s="2" t="s">
        <v>42</v>
      </c>
      <c r="H9" s="2" t="s">
        <v>33</v>
      </c>
    </row>
    <row r="10" spans="1:16" ht="15" customHeight="1">
      <c r="F10" s="2" t="s">
        <v>43</v>
      </c>
    </row>
    <row r="11" spans="1:16" ht="15" customHeight="1">
      <c r="F11" s="2" t="s">
        <v>44</v>
      </c>
    </row>
    <row r="12" spans="1:16" ht="15" customHeight="1">
      <c r="F12" s="2" t="s">
        <v>33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"/>
  <sheetViews>
    <sheetView workbookViewId="0">
      <pane ySplit="1" topLeftCell="A2" activePane="bottomLeft" state="frozen"/>
      <selection pane="bottomLeft"/>
    </sheetView>
  </sheetViews>
  <sheetFormatPr defaultColWidth="8.85546875" defaultRowHeight="15" customHeight="1"/>
  <cols>
    <col min="1" max="1" width="14.28515625" customWidth="1"/>
    <col min="2" max="3" width="20" customWidth="1"/>
    <col min="4" max="4" width="11.42578125" customWidth="1"/>
    <col min="5" max="5" width="17.140625" customWidth="1"/>
    <col min="6" max="8" width="20" customWidth="1"/>
    <col min="9" max="9" width="17.140625" customWidth="1"/>
    <col min="10" max="10" width="11.42578125" customWidth="1"/>
    <col min="11" max="11" width="14.28515625" customWidth="1"/>
    <col min="12" max="12" width="17.140625" customWidth="1"/>
    <col min="13" max="15" width="14.28515625" customWidth="1"/>
    <col min="16" max="18" width="15.7109375" customWidth="1"/>
    <col min="19" max="19" width="17.140625" customWidth="1"/>
    <col min="20" max="20" width="14.28515625" customWidth="1"/>
    <col min="21" max="22" width="15.7109375" customWidth="1"/>
    <col min="23" max="23" width="22.85546875" customWidth="1"/>
    <col min="24" max="24" width="28.5703125" customWidth="1"/>
    <col min="25" max="25" width="11.42578125" customWidth="1"/>
    <col min="26" max="26" width="17.140625" customWidth="1"/>
  </cols>
  <sheetData>
    <row r="1" spans="1:26" ht="15" customHeight="1">
      <c r="A1" s="4" t="s">
        <v>45</v>
      </c>
      <c r="B1" s="4" t="s">
        <v>46</v>
      </c>
      <c r="C1" s="4" t="s">
        <v>47</v>
      </c>
      <c r="D1" s="4" t="s">
        <v>48</v>
      </c>
      <c r="E1" s="4" t="s">
        <v>49</v>
      </c>
      <c r="F1" s="4" t="s">
        <v>50</v>
      </c>
      <c r="G1" s="4" t="s">
        <v>51</v>
      </c>
      <c r="H1" s="4" t="s">
        <v>52</v>
      </c>
      <c r="I1" s="4" t="s">
        <v>53</v>
      </c>
      <c r="J1" s="4" t="s">
        <v>54</v>
      </c>
      <c r="K1" s="4" t="s">
        <v>55</v>
      </c>
      <c r="L1" s="4" t="s">
        <v>56</v>
      </c>
      <c r="M1" s="4" t="s">
        <v>57</v>
      </c>
      <c r="N1" s="4" t="s">
        <v>58</v>
      </c>
      <c r="O1" s="4" t="s">
        <v>59</v>
      </c>
      <c r="P1" s="4" t="s">
        <v>60</v>
      </c>
      <c r="Q1" s="4" t="s">
        <v>61</v>
      </c>
      <c r="R1" s="4" t="s">
        <v>5</v>
      </c>
      <c r="S1" s="4" t="s">
        <v>62</v>
      </c>
      <c r="T1" s="4" t="s">
        <v>63</v>
      </c>
      <c r="U1" s="4" t="s">
        <v>64</v>
      </c>
      <c r="V1" s="4" t="s">
        <v>65</v>
      </c>
      <c r="W1" s="4" t="s">
        <v>66</v>
      </c>
      <c r="X1" s="4" t="s">
        <v>67</v>
      </c>
      <c r="Y1" s="4" t="s">
        <v>68</v>
      </c>
      <c r="Z1" s="4" t="s">
        <v>69</v>
      </c>
    </row>
    <row r="2" spans="1:26" ht="15" customHeight="1">
      <c r="A2" s="5" t="s">
        <v>70</v>
      </c>
      <c r="B2" s="2" t="s">
        <v>10</v>
      </c>
      <c r="C2" s="2" t="s">
        <v>71</v>
      </c>
      <c r="D2" s="2">
        <v>4321</v>
      </c>
      <c r="E2" s="2" t="s">
        <v>72</v>
      </c>
      <c r="F2" s="2" t="s">
        <v>73</v>
      </c>
      <c r="G2" s="2" t="s">
        <v>17</v>
      </c>
      <c r="H2" s="2" t="s">
        <v>74</v>
      </c>
      <c r="I2" s="6">
        <v>12.5</v>
      </c>
      <c r="J2" s="2" t="s">
        <v>18</v>
      </c>
      <c r="K2" s="7">
        <v>1.08</v>
      </c>
      <c r="L2" s="6">
        <f>IF(J2=Settings!$B$2,I2,ROUND(I2*K2,2))</f>
        <v>13.5</v>
      </c>
      <c r="M2" s="2" t="s">
        <v>75</v>
      </c>
      <c r="N2" s="5" t="s">
        <v>76</v>
      </c>
      <c r="O2" s="5" t="s">
        <v>77</v>
      </c>
      <c r="P2" s="2" t="s">
        <v>13</v>
      </c>
      <c r="Q2" s="2" t="s">
        <v>22</v>
      </c>
      <c r="R2" s="2" t="s">
        <v>12</v>
      </c>
      <c r="S2" s="6">
        <v>0</v>
      </c>
      <c r="T2" s="5"/>
      <c r="U2" s="2" t="s">
        <v>22</v>
      </c>
      <c r="V2" s="2" t="s">
        <v>14</v>
      </c>
      <c r="W2" s="2"/>
      <c r="X2" s="2"/>
      <c r="Y2" t="str">
        <f t="shared" ref="Y2:Y4" si="0">IF(COUNTIF($E$2:$E$500,E2)&gt;1,"DUP","")</f>
        <v/>
      </c>
      <c r="Z2" s="6">
        <f t="shared" ref="Z2:Z4" si="1">SUMIFS($L$2:$L$500,$B$2:$B$500,B2,$A$2:$A$500,"&lt;="&amp;A2)</f>
        <v>0</v>
      </c>
    </row>
    <row r="3" spans="1:26" ht="15" customHeight="1">
      <c r="A3" s="5" t="s">
        <v>78</v>
      </c>
      <c r="B3" s="2" t="s">
        <v>16</v>
      </c>
      <c r="C3" s="2" t="s">
        <v>79</v>
      </c>
      <c r="D3" s="2">
        <v>9876</v>
      </c>
      <c r="E3" s="2" t="s">
        <v>80</v>
      </c>
      <c r="F3" s="2" t="s">
        <v>81</v>
      </c>
      <c r="G3" s="2" t="s">
        <v>24</v>
      </c>
      <c r="H3" s="2" t="s">
        <v>82</v>
      </c>
      <c r="I3" s="6">
        <v>35</v>
      </c>
      <c r="J3" s="2" t="s">
        <v>9</v>
      </c>
      <c r="K3" s="7">
        <v>1</v>
      </c>
      <c r="L3" s="6">
        <f>IF(J3=Settings!$B$2,I3,ROUND(I3*K3,2))</f>
        <v>35</v>
      </c>
      <c r="M3" s="2" t="s">
        <v>83</v>
      </c>
      <c r="N3" s="5" t="s">
        <v>84</v>
      </c>
      <c r="O3" s="5" t="s">
        <v>85</v>
      </c>
      <c r="P3" s="2" t="s">
        <v>13</v>
      </c>
      <c r="Q3" s="2" t="s">
        <v>15</v>
      </c>
      <c r="R3" s="2" t="s">
        <v>19</v>
      </c>
      <c r="S3" s="6">
        <v>0</v>
      </c>
      <c r="T3" s="5"/>
      <c r="U3" s="2" t="s">
        <v>22</v>
      </c>
      <c r="V3" s="2" t="s">
        <v>14</v>
      </c>
      <c r="W3" s="2"/>
      <c r="X3" s="2"/>
      <c r="Y3" t="str">
        <f t="shared" si="0"/>
        <v/>
      </c>
      <c r="Z3" s="6">
        <f t="shared" si="1"/>
        <v>0</v>
      </c>
    </row>
    <row r="4" spans="1:26" ht="15" customHeight="1">
      <c r="A4" s="5" t="s">
        <v>86</v>
      </c>
      <c r="B4" s="2" t="s">
        <v>23</v>
      </c>
      <c r="C4" s="2" t="s">
        <v>87</v>
      </c>
      <c r="D4" s="2">
        <v>1111</v>
      </c>
      <c r="E4" s="2" t="s">
        <v>88</v>
      </c>
      <c r="F4" s="2" t="s">
        <v>89</v>
      </c>
      <c r="G4" s="2" t="s">
        <v>11</v>
      </c>
      <c r="H4" s="2" t="s">
        <v>90</v>
      </c>
      <c r="I4" s="6">
        <v>95</v>
      </c>
      <c r="J4" s="2" t="s">
        <v>9</v>
      </c>
      <c r="K4" s="7">
        <v>1</v>
      </c>
      <c r="L4" s="6">
        <f>IF(J4=Settings!$B$2,I4,ROUND(I4*K4,2))</f>
        <v>95</v>
      </c>
      <c r="M4" s="2" t="s">
        <v>91</v>
      </c>
      <c r="N4" s="5" t="s">
        <v>92</v>
      </c>
      <c r="O4" s="5" t="s">
        <v>93</v>
      </c>
      <c r="P4" s="2" t="s">
        <v>20</v>
      </c>
      <c r="Q4" s="2" t="s">
        <v>22</v>
      </c>
      <c r="R4" s="2" t="s">
        <v>12</v>
      </c>
      <c r="S4" s="6">
        <v>0</v>
      </c>
      <c r="T4" s="5"/>
      <c r="U4" s="2" t="s">
        <v>15</v>
      </c>
      <c r="V4" s="2" t="s">
        <v>14</v>
      </c>
      <c r="W4" s="2"/>
      <c r="X4" s="2"/>
      <c r="Y4" t="str">
        <f t="shared" si="0"/>
        <v/>
      </c>
      <c r="Z4" s="6">
        <f t="shared" si="1"/>
        <v>0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pane ySplit="1" topLeftCell="A2" activePane="bottomLeft" state="frozen"/>
      <selection pane="bottomLeft" sqref="A1:D1"/>
    </sheetView>
  </sheetViews>
  <sheetFormatPr defaultColWidth="8.85546875" defaultRowHeight="15" customHeight="1"/>
  <cols>
    <col min="1" max="1" width="28.5703125" customWidth="1"/>
    <col min="2" max="3" width="17.140625" customWidth="1"/>
    <col min="5" max="6" width="21.42578125" customWidth="1"/>
  </cols>
  <sheetData>
    <row r="1" spans="1:6" ht="18.75" customHeight="1">
      <c r="A1" s="17" t="s">
        <v>94</v>
      </c>
      <c r="B1" s="18"/>
      <c r="C1" s="18"/>
      <c r="D1" s="18"/>
    </row>
    <row r="2" spans="1:6" ht="15" customHeight="1">
      <c r="A2" t="s">
        <v>95</v>
      </c>
      <c r="B2" s="8">
        <f ca="1">TODAY()</f>
        <v>46053</v>
      </c>
    </row>
    <row r="4" spans="1:6" ht="15" customHeight="1">
      <c r="A4" s="9" t="s">
        <v>96</v>
      </c>
      <c r="E4" s="9" t="s">
        <v>97</v>
      </c>
    </row>
    <row r="5" spans="1:6" ht="15" customHeight="1">
      <c r="A5" t="s">
        <v>98</v>
      </c>
      <c r="B5" s="6">
        <f ca="1">SUMIFS(Data!$L:$L,Data!$A:$A,"&gt;="&amp;DATE(YEAR(TODAY()),1,1))</f>
        <v>0</v>
      </c>
      <c r="E5" s="10" t="s">
        <v>46</v>
      </c>
      <c r="F5" s="10" t="s">
        <v>99</v>
      </c>
    </row>
    <row r="6" spans="1:6" ht="15" customHeight="1">
      <c r="A6" t="s">
        <v>100</v>
      </c>
      <c r="B6">
        <f>COUNTA(Data!$E:$E)-1</f>
        <v>3</v>
      </c>
      <c r="E6" t="s">
        <v>10</v>
      </c>
      <c r="F6" s="6">
        <f>SUMIF(Data!$B:$B,E6,Data!$L:$L)</f>
        <v>13.5</v>
      </c>
    </row>
    <row r="7" spans="1:6" ht="15" customHeight="1">
      <c r="E7" t="s">
        <v>16</v>
      </c>
      <c r="F7" s="6">
        <f>SUMIF(Data!$B:$B,E7,Data!$L:$L)</f>
        <v>35</v>
      </c>
    </row>
    <row r="8" spans="1:6" ht="15" customHeight="1">
      <c r="A8" s="9" t="s">
        <v>101</v>
      </c>
      <c r="E8" t="s">
        <v>23</v>
      </c>
      <c r="F8" s="6">
        <f>SUMIF(Data!$B:$B,E8,Data!$L:$L)</f>
        <v>95</v>
      </c>
    </row>
    <row r="9" spans="1:6" ht="15" customHeight="1">
      <c r="A9" s="10" t="s">
        <v>57</v>
      </c>
      <c r="B9" s="10" t="s">
        <v>99</v>
      </c>
      <c r="C9" s="10" t="s">
        <v>102</v>
      </c>
      <c r="E9" t="s">
        <v>29</v>
      </c>
      <c r="F9" s="6">
        <f>SUMIF(Data!$B:$B,E9,Data!$L:$L)</f>
        <v>0</v>
      </c>
    </row>
    <row r="10" spans="1:6" ht="15" customHeight="1">
      <c r="A10" s="2" t="s">
        <v>91</v>
      </c>
      <c r="B10" s="6">
        <f>SUMIF(Data!$M:$M,A10,Data!$L:$L)</f>
        <v>95</v>
      </c>
      <c r="C10">
        <f>COUNTIF(Data!$M:$M,A10)</f>
        <v>1</v>
      </c>
      <c r="E10" t="s">
        <v>34</v>
      </c>
      <c r="F10" s="6">
        <f>SUMIF(Data!$B:$B,E10,Data!$L:$L)</f>
        <v>0</v>
      </c>
    </row>
    <row r="11" spans="1:6" ht="15" customHeight="1">
      <c r="A11" s="2" t="s">
        <v>103</v>
      </c>
      <c r="B11" s="6">
        <f>SUMIF(Data!$M:$M,A11,Data!$L:$L)</f>
        <v>0</v>
      </c>
      <c r="C11">
        <f>COUNTIF(Data!$M:$M,A11)</f>
        <v>0</v>
      </c>
      <c r="E11" t="s">
        <v>37</v>
      </c>
      <c r="F11" s="6">
        <f>SUMIF(Data!$B:$B,E11,Data!$L:$L)</f>
        <v>0</v>
      </c>
    </row>
    <row r="12" spans="1:6" ht="15" customHeight="1">
      <c r="A12" s="2" t="s">
        <v>104</v>
      </c>
      <c r="B12" s="6">
        <f>SUMIF(Data!$M:$M,A12,Data!$L:$L)</f>
        <v>0</v>
      </c>
      <c r="C12">
        <f>COUNTIF(Data!$M:$M,A12)</f>
        <v>0</v>
      </c>
      <c r="E12" t="s">
        <v>33</v>
      </c>
      <c r="F12" s="6">
        <f>SUMIF(Data!$B:$B,E12,Data!$L:$L)</f>
        <v>0</v>
      </c>
    </row>
    <row r="13" spans="1:6" ht="15" customHeight="1">
      <c r="A13" s="2" t="s">
        <v>105</v>
      </c>
      <c r="B13" s="6">
        <f>SUMIF(Data!$M:$M,A13,Data!$L:$L)</f>
        <v>0</v>
      </c>
      <c r="C13">
        <f>COUNTIF(Data!$M:$M,A13)</f>
        <v>0</v>
      </c>
    </row>
    <row r="14" spans="1:6" ht="15" customHeight="1">
      <c r="A14" s="2" t="s">
        <v>106</v>
      </c>
      <c r="B14" s="6">
        <f>SUMIF(Data!$M:$M,A14,Data!$L:$L)</f>
        <v>0</v>
      </c>
      <c r="C14">
        <f>COUNTIF(Data!$M:$M,A14)</f>
        <v>0</v>
      </c>
      <c r="E14" s="9" t="s">
        <v>107</v>
      </c>
    </row>
    <row r="15" spans="1:6" ht="15" customHeight="1">
      <c r="A15" s="2" t="s">
        <v>108</v>
      </c>
      <c r="B15" s="6">
        <f>SUMIF(Data!$M:$M,A15,Data!$L:$L)</f>
        <v>0</v>
      </c>
      <c r="C15">
        <f>COUNTIF(Data!$M:$M,A15)</f>
        <v>0</v>
      </c>
      <c r="E15" s="10" t="s">
        <v>51</v>
      </c>
      <c r="F15" s="10" t="s">
        <v>99</v>
      </c>
    </row>
    <row r="16" spans="1:6" ht="15" customHeight="1">
      <c r="A16" s="2" t="s">
        <v>109</v>
      </c>
      <c r="B16" s="6">
        <f>SUMIF(Data!$M:$M,A16,Data!$L:$L)</f>
        <v>0</v>
      </c>
      <c r="C16">
        <f>COUNTIF(Data!$M:$M,A16)</f>
        <v>0</v>
      </c>
      <c r="E16" t="s">
        <v>11</v>
      </c>
      <c r="F16" s="6">
        <f>SUMIF(Data!$G:$G,E16,Data!$L:$L)</f>
        <v>95</v>
      </c>
    </row>
    <row r="17" spans="1:6" ht="15" customHeight="1">
      <c r="A17" s="2" t="s">
        <v>110</v>
      </c>
      <c r="B17" s="6">
        <f>SUMIF(Data!$M:$M,A17,Data!$L:$L)</f>
        <v>0</v>
      </c>
      <c r="C17">
        <f>COUNTIF(Data!$M:$M,A17)</f>
        <v>0</v>
      </c>
      <c r="E17" t="s">
        <v>17</v>
      </c>
      <c r="F17" s="6">
        <f>SUMIF(Data!$G:$G,E17,Data!$L:$L)</f>
        <v>13.5</v>
      </c>
    </row>
    <row r="18" spans="1:6" ht="15" customHeight="1">
      <c r="A18" s="2" t="s">
        <v>83</v>
      </c>
      <c r="B18" s="6">
        <f>SUMIF(Data!$M:$M,A18,Data!$L:$L)</f>
        <v>35</v>
      </c>
      <c r="C18">
        <f>COUNTIF(Data!$M:$M,A18)</f>
        <v>1</v>
      </c>
      <c r="E18" t="s">
        <v>24</v>
      </c>
      <c r="F18" s="6">
        <f>SUMIF(Data!$G:$G,E18,Data!$L:$L)</f>
        <v>35</v>
      </c>
    </row>
    <row r="19" spans="1:6" ht="15" customHeight="1">
      <c r="A19" s="2" t="s">
        <v>111</v>
      </c>
      <c r="B19" s="6">
        <f>SUMIF(Data!$M:$M,A19,Data!$L:$L)</f>
        <v>0</v>
      </c>
      <c r="C19">
        <f>COUNTIF(Data!$M:$M,A19)</f>
        <v>0</v>
      </c>
      <c r="E19" t="s">
        <v>30</v>
      </c>
      <c r="F19" s="6">
        <f>SUMIF(Data!$G:$G,E19,Data!$L:$L)</f>
        <v>0</v>
      </c>
    </row>
    <row r="20" spans="1:6" ht="15" customHeight="1">
      <c r="A20" s="2" t="s">
        <v>75</v>
      </c>
      <c r="B20" s="6">
        <f>SUMIF(Data!$M:$M,A20,Data!$L:$L)</f>
        <v>13.5</v>
      </c>
      <c r="C20">
        <f>COUNTIF(Data!$M:$M,A20)</f>
        <v>1</v>
      </c>
      <c r="E20" t="s">
        <v>35</v>
      </c>
      <c r="F20" s="6">
        <f>SUMIF(Data!$G:$G,E20,Data!$L:$L)</f>
        <v>0</v>
      </c>
    </row>
    <row r="21" spans="1:6" ht="15" customHeight="1">
      <c r="A21" s="2" t="s">
        <v>112</v>
      </c>
      <c r="B21" s="6">
        <f>SUMIF(Data!$M:$M,A21,Data!$L:$L)</f>
        <v>0</v>
      </c>
      <c r="C21">
        <f>COUNTIF(Data!$M:$M,A21)</f>
        <v>0</v>
      </c>
      <c r="E21" t="s">
        <v>38</v>
      </c>
      <c r="F21" s="6">
        <f>SUMIF(Data!$G:$G,E21,Data!$L:$L)</f>
        <v>0</v>
      </c>
    </row>
    <row r="23" spans="1:6" ht="15" customHeight="1">
      <c r="A23" s="9" t="s">
        <v>113</v>
      </c>
    </row>
    <row r="24" spans="1:6" ht="15" customHeight="1">
      <c r="A24" t="s">
        <v>114</v>
      </c>
      <c r="B24" s="6">
        <f>SUMIFS(Data!$L:$L,Data!$Q:$Q,"Yes")</f>
        <v>35</v>
      </c>
    </row>
    <row r="25" spans="1:6" ht="15" customHeight="1">
      <c r="A25" t="s">
        <v>115</v>
      </c>
      <c r="B25" s="6">
        <f>SUMIFS(Data!$S:$S,Data!$R:$R,"Reimbursed")</f>
        <v>0</v>
      </c>
    </row>
    <row r="26" spans="1:6" ht="15" customHeight="1">
      <c r="A26" t="s">
        <v>116</v>
      </c>
      <c r="B26" s="6">
        <f>SUMIFS(Data!$L:$L,Data!$Q:$Q,"Yes",Data!$R:$R,"&lt;&gt;Reimbursed")</f>
        <v>35</v>
      </c>
    </row>
  </sheetData>
  <mergeCells count="1">
    <mergeCell ref="A1:D1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pane ySplit="1" topLeftCell="A3" activePane="bottomLeft" state="frozen"/>
      <selection pane="bottomLeft" activeCell="A15" sqref="A15"/>
    </sheetView>
  </sheetViews>
  <sheetFormatPr defaultColWidth="8.85546875" defaultRowHeight="15" customHeight="1"/>
  <cols>
    <col min="1" max="1" width="17.140625" customWidth="1"/>
    <col min="2" max="6" width="14.28515625" customWidth="1"/>
  </cols>
  <sheetData>
    <row r="1" spans="1:6" ht="18.75" customHeight="1">
      <c r="A1" s="19" t="s">
        <v>117</v>
      </c>
      <c r="B1" s="18"/>
      <c r="C1" s="18"/>
      <c r="D1" s="18"/>
      <c r="E1" s="18"/>
      <c r="F1" s="18"/>
    </row>
    <row r="2" spans="1:6" ht="15" customHeight="1">
      <c r="A2" t="s">
        <v>118</v>
      </c>
      <c r="B2" s="5">
        <f ca="1">TODAY()</f>
        <v>46053</v>
      </c>
    </row>
    <row r="4" spans="1:6" ht="15" customHeight="1">
      <c r="A4" s="9" t="s">
        <v>119</v>
      </c>
    </row>
    <row r="5" spans="1:6" ht="15" customHeight="1">
      <c r="A5" s="10" t="s">
        <v>46</v>
      </c>
      <c r="B5" s="10" t="s">
        <v>11</v>
      </c>
      <c r="C5" s="10" t="s">
        <v>120</v>
      </c>
      <c r="D5" s="10" t="s">
        <v>121</v>
      </c>
      <c r="E5" s="10" t="s">
        <v>33</v>
      </c>
      <c r="F5" s="10" t="s">
        <v>122</v>
      </c>
    </row>
    <row r="6" spans="1:6" ht="15" customHeight="1">
      <c r="A6" t="s">
        <v>10</v>
      </c>
      <c r="B6" s="6">
        <f>SUMIFS(Data!$L:$L,Data!$B:$B,$A6,Data!$G:$G,"Annual Fee")</f>
        <v>0</v>
      </c>
      <c r="C6" s="6">
        <f>SUMIFS(Data!$L:$L,Data!$B:$B,$A6,Data!$G:$G,"Foreign Transaction Fee")</f>
        <v>13.5</v>
      </c>
      <c r="D6" s="6">
        <f>SUMIFS(Data!$L:$L,Data!$B:$B,$A6,Data!$G:$G,"Late Payment Fee")</f>
        <v>0</v>
      </c>
      <c r="E6" s="6">
        <f>SUMIFS(Data!$L:$L,Data!$B:$B,$A6,Data!$G:$G,"Other")</f>
        <v>0</v>
      </c>
      <c r="F6" s="6">
        <f t="shared" ref="F6:F12" si="0">SUM(B6:E6)</f>
        <v>13.5</v>
      </c>
    </row>
    <row r="7" spans="1:6" ht="15" customHeight="1">
      <c r="A7" t="s">
        <v>16</v>
      </c>
      <c r="B7" s="6">
        <f>SUMIFS(Data!$L:$L,Data!$B:$B,$A7,Data!$G:$G,"Annual Fee")</f>
        <v>0</v>
      </c>
      <c r="C7" s="6">
        <f>SUMIFS(Data!$L:$L,Data!$B:$B,$A7,Data!$G:$G,"Foreign Transaction Fee")</f>
        <v>0</v>
      </c>
      <c r="D7" s="6">
        <f>SUMIFS(Data!$L:$L,Data!$B:$B,$A7,Data!$G:$G,"Late Payment Fee")</f>
        <v>35</v>
      </c>
      <c r="E7" s="6">
        <f>SUMIFS(Data!$L:$L,Data!$B:$B,$A7,Data!$G:$G,"Other")</f>
        <v>0</v>
      </c>
      <c r="F7" s="6">
        <f t="shared" si="0"/>
        <v>35</v>
      </c>
    </row>
    <row r="8" spans="1:6" ht="15" customHeight="1">
      <c r="A8" t="s">
        <v>23</v>
      </c>
      <c r="B8" s="6">
        <f>SUMIFS(Data!$L:$L,Data!$B:$B,$A8,Data!$G:$G,"Annual Fee")</f>
        <v>95</v>
      </c>
      <c r="C8" s="6">
        <f>SUMIFS(Data!$L:$L,Data!$B:$B,$A8,Data!$G:$G,"Foreign Transaction Fee")</f>
        <v>0</v>
      </c>
      <c r="D8" s="6">
        <f>SUMIFS(Data!$L:$L,Data!$B:$B,$A8,Data!$G:$G,"Late Payment Fee")</f>
        <v>0</v>
      </c>
      <c r="E8" s="6">
        <f>SUMIFS(Data!$L:$L,Data!$B:$B,$A8,Data!$G:$G,"Other")</f>
        <v>0</v>
      </c>
      <c r="F8" s="6">
        <f t="shared" si="0"/>
        <v>95</v>
      </c>
    </row>
    <row r="9" spans="1:6" ht="15" customHeight="1">
      <c r="A9" t="s">
        <v>29</v>
      </c>
      <c r="B9" s="6">
        <f>SUMIFS(Data!$L:$L,Data!$B:$B,$A9,Data!$G:$G,"Annual Fee")</f>
        <v>0</v>
      </c>
      <c r="C9" s="6">
        <f>SUMIFS(Data!$L:$L,Data!$B:$B,$A9,Data!$G:$G,"Foreign Transaction Fee")</f>
        <v>0</v>
      </c>
      <c r="D9" s="6">
        <f>SUMIFS(Data!$L:$L,Data!$B:$B,$A9,Data!$G:$G,"Late Payment Fee")</f>
        <v>0</v>
      </c>
      <c r="E9" s="6">
        <f>SUMIFS(Data!$L:$L,Data!$B:$B,$A9,Data!$G:$G,"Other")</f>
        <v>0</v>
      </c>
      <c r="F9" s="6">
        <f t="shared" si="0"/>
        <v>0</v>
      </c>
    </row>
    <row r="10" spans="1:6" ht="15" customHeight="1">
      <c r="A10" t="s">
        <v>34</v>
      </c>
      <c r="B10" s="6">
        <f>SUMIFS(Data!$L:$L,Data!$B:$B,$A10,Data!$G:$G,"Annual Fee")</f>
        <v>0</v>
      </c>
      <c r="C10" s="6">
        <f>SUMIFS(Data!$L:$L,Data!$B:$B,$A10,Data!$G:$G,"Foreign Transaction Fee")</f>
        <v>0</v>
      </c>
      <c r="D10" s="6">
        <f>SUMIFS(Data!$L:$L,Data!$B:$B,$A10,Data!$G:$G,"Late Payment Fee")</f>
        <v>0</v>
      </c>
      <c r="E10" s="6">
        <f>SUMIFS(Data!$L:$L,Data!$B:$B,$A10,Data!$G:$G,"Other")</f>
        <v>0</v>
      </c>
      <c r="F10" s="6">
        <f t="shared" si="0"/>
        <v>0</v>
      </c>
    </row>
    <row r="11" spans="1:6" ht="15" customHeight="1">
      <c r="A11" t="s">
        <v>37</v>
      </c>
      <c r="B11" s="6">
        <f>SUMIFS(Data!$L:$L,Data!$B:$B,$A11,Data!$G:$G,"Annual Fee")</f>
        <v>0</v>
      </c>
      <c r="C11" s="6">
        <f>SUMIFS(Data!$L:$L,Data!$B:$B,$A11,Data!$G:$G,"Foreign Transaction Fee")</f>
        <v>0</v>
      </c>
      <c r="D11" s="6">
        <f>SUMIFS(Data!$L:$L,Data!$B:$B,$A11,Data!$G:$G,"Late Payment Fee")</f>
        <v>0</v>
      </c>
      <c r="E11" s="6">
        <f>SUMIFS(Data!$L:$L,Data!$B:$B,$A11,Data!$G:$G,"Other")</f>
        <v>0</v>
      </c>
      <c r="F11" s="6">
        <f t="shared" si="0"/>
        <v>0</v>
      </c>
    </row>
    <row r="12" spans="1:6" ht="15" customHeight="1">
      <c r="A12" t="s">
        <v>33</v>
      </c>
      <c r="B12" s="6">
        <f>SUMIFS(Data!$L:$L,Data!$B:$B,$A12,Data!$G:$G,"Annual Fee")</f>
        <v>0</v>
      </c>
      <c r="C12" s="6">
        <f>SUMIFS(Data!$L:$L,Data!$B:$B,$A12,Data!$G:$G,"Foreign Transaction Fee")</f>
        <v>0</v>
      </c>
      <c r="D12" s="6">
        <f>SUMIFS(Data!$L:$L,Data!$B:$B,$A12,Data!$G:$G,"Late Payment Fee")</f>
        <v>0</v>
      </c>
      <c r="E12" s="6">
        <f>SUMIFS(Data!$L:$L,Data!$B:$B,$A12,Data!$G:$G,"Other")</f>
        <v>0</v>
      </c>
      <c r="F12" s="6">
        <f t="shared" si="0"/>
        <v>0</v>
      </c>
    </row>
    <row r="13" spans="1:6" ht="15" customHeight="1">
      <c r="A13" s="11" t="s">
        <v>122</v>
      </c>
      <c r="B13" s="12">
        <f t="shared" ref="B13:F13" si="1">SUM(B6:B12)</f>
        <v>95</v>
      </c>
      <c r="C13" s="12">
        <f t="shared" si="1"/>
        <v>13.5</v>
      </c>
      <c r="D13" s="12">
        <f t="shared" si="1"/>
        <v>35</v>
      </c>
      <c r="E13" s="12">
        <f t="shared" si="1"/>
        <v>0</v>
      </c>
      <c r="F13" s="12">
        <f t="shared" si="1"/>
        <v>143.5</v>
      </c>
    </row>
    <row r="15" spans="1:6" ht="15" customHeight="1">
      <c r="A15" s="9" t="s">
        <v>123</v>
      </c>
    </row>
    <row r="16" spans="1:6" ht="15" customHeight="1">
      <c r="A16" s="10" t="s">
        <v>124</v>
      </c>
      <c r="B16" s="10" t="s">
        <v>99</v>
      </c>
      <c r="C16" s="10" t="s">
        <v>125</v>
      </c>
      <c r="D16" s="10" t="s">
        <v>102</v>
      </c>
    </row>
    <row r="17" spans="1:4" ht="15" customHeight="1">
      <c r="A17" t="s">
        <v>91</v>
      </c>
      <c r="B17" s="6">
        <f>SUMIF(Data!$M:$M,A17,Data!$L:$L)</f>
        <v>95</v>
      </c>
      <c r="C17" s="6">
        <f t="shared" ref="C17:C28" si="2">IF(D17&gt;0,B17/D17,0)</f>
        <v>95</v>
      </c>
      <c r="D17" s="13">
        <f>COUNTIF(Data!$M:$M,A17)</f>
        <v>1</v>
      </c>
    </row>
    <row r="18" spans="1:4" ht="15" customHeight="1">
      <c r="A18" t="s">
        <v>103</v>
      </c>
      <c r="B18" s="6">
        <f>SUMIF(Data!$M:$M,A18,Data!$L:$L)</f>
        <v>0</v>
      </c>
      <c r="C18" s="6">
        <f t="shared" si="2"/>
        <v>0</v>
      </c>
      <c r="D18" s="13">
        <f>COUNTIF(Data!$M:$M,A18)</f>
        <v>0</v>
      </c>
    </row>
    <row r="19" spans="1:4" ht="15" customHeight="1">
      <c r="A19" t="s">
        <v>104</v>
      </c>
      <c r="B19" s="6">
        <f>SUMIF(Data!$M:$M,A19,Data!$L:$L)</f>
        <v>0</v>
      </c>
      <c r="C19" s="6">
        <f t="shared" si="2"/>
        <v>0</v>
      </c>
      <c r="D19" s="13">
        <f>COUNTIF(Data!$M:$M,A19)</f>
        <v>0</v>
      </c>
    </row>
    <row r="20" spans="1:4" ht="15" customHeight="1">
      <c r="A20" t="s">
        <v>105</v>
      </c>
      <c r="B20" s="6">
        <f>SUMIF(Data!$M:$M,A20,Data!$L:$L)</f>
        <v>0</v>
      </c>
      <c r="C20" s="6">
        <f t="shared" si="2"/>
        <v>0</v>
      </c>
      <c r="D20" s="13">
        <f>COUNTIF(Data!$M:$M,A20)</f>
        <v>0</v>
      </c>
    </row>
    <row r="21" spans="1:4" ht="15" customHeight="1">
      <c r="A21" t="s">
        <v>106</v>
      </c>
      <c r="B21" s="6">
        <f>SUMIF(Data!$M:$M,A21,Data!$L:$L)</f>
        <v>0</v>
      </c>
      <c r="C21" s="6">
        <f t="shared" si="2"/>
        <v>0</v>
      </c>
      <c r="D21" s="13">
        <f>COUNTIF(Data!$M:$M,A21)</f>
        <v>0</v>
      </c>
    </row>
    <row r="22" spans="1:4" ht="15" customHeight="1">
      <c r="A22" t="s">
        <v>108</v>
      </c>
      <c r="B22" s="6">
        <f>SUMIF(Data!$M:$M,A22,Data!$L:$L)</f>
        <v>0</v>
      </c>
      <c r="C22" s="6">
        <f t="shared" si="2"/>
        <v>0</v>
      </c>
      <c r="D22" s="13">
        <f>COUNTIF(Data!$M:$M,A22)</f>
        <v>0</v>
      </c>
    </row>
    <row r="23" spans="1:4" ht="15" customHeight="1">
      <c r="A23" t="s">
        <v>109</v>
      </c>
      <c r="B23" s="6">
        <f>SUMIF(Data!$M:$M,A23,Data!$L:$L)</f>
        <v>0</v>
      </c>
      <c r="C23" s="6">
        <f t="shared" si="2"/>
        <v>0</v>
      </c>
      <c r="D23" s="13">
        <f>COUNTIF(Data!$M:$M,A23)</f>
        <v>0</v>
      </c>
    </row>
    <row r="24" spans="1:4" ht="15" customHeight="1">
      <c r="A24" t="s">
        <v>110</v>
      </c>
      <c r="B24" s="6">
        <f>SUMIF(Data!$M:$M,A24,Data!$L:$L)</f>
        <v>0</v>
      </c>
      <c r="C24" s="6">
        <f t="shared" si="2"/>
        <v>0</v>
      </c>
      <c r="D24" s="13">
        <f>COUNTIF(Data!$M:$M,A24)</f>
        <v>0</v>
      </c>
    </row>
    <row r="25" spans="1:4" ht="15" customHeight="1">
      <c r="A25" t="s">
        <v>83</v>
      </c>
      <c r="B25" s="6">
        <f>SUMIF(Data!$M:$M,A25,Data!$L:$L)</f>
        <v>35</v>
      </c>
      <c r="C25" s="6">
        <f t="shared" si="2"/>
        <v>35</v>
      </c>
      <c r="D25" s="13">
        <f>COUNTIF(Data!$M:$M,A25)</f>
        <v>1</v>
      </c>
    </row>
    <row r="26" spans="1:4" ht="15" customHeight="1">
      <c r="A26" t="s">
        <v>111</v>
      </c>
      <c r="B26" s="6">
        <f>SUMIF(Data!$M:$M,A26,Data!$L:$L)</f>
        <v>0</v>
      </c>
      <c r="C26" s="6">
        <f t="shared" si="2"/>
        <v>0</v>
      </c>
      <c r="D26" s="13">
        <f>COUNTIF(Data!$M:$M,A26)</f>
        <v>0</v>
      </c>
    </row>
    <row r="27" spans="1:4" ht="15" customHeight="1">
      <c r="A27" t="s">
        <v>75</v>
      </c>
      <c r="B27" s="6">
        <f>SUMIF(Data!$M:$M,A27,Data!$L:$L)</f>
        <v>13.5</v>
      </c>
      <c r="C27" s="6">
        <f t="shared" si="2"/>
        <v>13.5</v>
      </c>
      <c r="D27" s="13">
        <f>COUNTIF(Data!$M:$M,A27)</f>
        <v>1</v>
      </c>
    </row>
    <row r="28" spans="1:4" ht="15" customHeight="1">
      <c r="A28" t="s">
        <v>112</v>
      </c>
      <c r="B28" s="6">
        <f>SUMIF(Data!$M:$M,A28,Data!$L:$L)</f>
        <v>0</v>
      </c>
      <c r="C28" s="6">
        <f t="shared" si="2"/>
        <v>0</v>
      </c>
      <c r="D28" s="13">
        <f>COUNTIF(Data!$M:$M,A28)</f>
        <v>0</v>
      </c>
    </row>
  </sheetData>
  <mergeCells count="1">
    <mergeCell ref="A1:F1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opLeftCell="A5" workbookViewId="0">
      <selection activeCell="D17" sqref="D17"/>
    </sheetView>
  </sheetViews>
  <sheetFormatPr defaultColWidth="8.85546875" defaultRowHeight="15" customHeight="1"/>
  <cols>
    <col min="1" max="1" width="17.140625" customWidth="1"/>
    <col min="2" max="2" width="14.28515625" customWidth="1"/>
  </cols>
  <sheetData>
    <row r="1" spans="1:8" ht="18.75" customHeight="1">
      <c r="A1" s="17" t="s">
        <v>126</v>
      </c>
      <c r="B1" s="18"/>
      <c r="C1" s="18"/>
      <c r="D1" s="18"/>
      <c r="E1" s="18"/>
      <c r="F1" s="18"/>
      <c r="G1" s="18"/>
      <c r="H1" s="18"/>
    </row>
    <row r="2" spans="1:8" ht="15" customHeight="1">
      <c r="A2" t="s">
        <v>95</v>
      </c>
      <c r="B2" s="5">
        <f ca="1">TODAY()</f>
        <v>46053</v>
      </c>
    </row>
    <row r="4" spans="1:8" ht="15" customHeight="1">
      <c r="A4" s="9" t="s">
        <v>97</v>
      </c>
    </row>
    <row r="5" spans="1:8" ht="15" customHeight="1">
      <c r="A5" s="11" t="s">
        <v>46</v>
      </c>
      <c r="B5" s="11" t="s">
        <v>99</v>
      </c>
    </row>
    <row r="6" spans="1:8" ht="15" customHeight="1">
      <c r="A6" t="s">
        <v>10</v>
      </c>
      <c r="B6" s="6">
        <f>SUMIF(Data!$B:$B,A6,Data!$L:$L)</f>
        <v>13.5</v>
      </c>
    </row>
    <row r="7" spans="1:8" ht="15" customHeight="1">
      <c r="A7" t="s">
        <v>16</v>
      </c>
      <c r="B7" s="6">
        <f>SUMIF(Data!$B:$B,A7,Data!$L:$L)</f>
        <v>35</v>
      </c>
    </row>
    <row r="8" spans="1:8" ht="15" customHeight="1">
      <c r="A8" t="s">
        <v>23</v>
      </c>
      <c r="B8" s="6">
        <f>SUMIF(Data!$B:$B,A8,Data!$L:$L)</f>
        <v>95</v>
      </c>
    </row>
    <row r="9" spans="1:8" ht="15" customHeight="1">
      <c r="A9" t="s">
        <v>29</v>
      </c>
      <c r="B9" s="6">
        <f>SUMIF(Data!$B:$B,A9,Data!$L:$L)</f>
        <v>0</v>
      </c>
    </row>
    <row r="10" spans="1:8" ht="15" customHeight="1">
      <c r="A10" t="s">
        <v>34</v>
      </c>
      <c r="B10" s="6">
        <f>SUMIF(Data!$B:$B,A10,Data!$L:$L)</f>
        <v>0</v>
      </c>
    </row>
    <row r="11" spans="1:8" ht="15" customHeight="1">
      <c r="A11" t="s">
        <v>37</v>
      </c>
      <c r="B11" s="6">
        <f>SUMIF(Data!$B:$B,A11,Data!$L:$L)</f>
        <v>0</v>
      </c>
    </row>
    <row r="12" spans="1:8" ht="15" customHeight="1">
      <c r="A12" t="s">
        <v>33</v>
      </c>
      <c r="B12" s="6">
        <f>SUMIF(Data!$B:$B,A12,Data!$L:$L)</f>
        <v>0</v>
      </c>
    </row>
    <row r="17" spans="1:2" ht="15" customHeight="1">
      <c r="A17" s="9" t="s">
        <v>127</v>
      </c>
    </row>
    <row r="18" spans="1:2" ht="15" customHeight="1">
      <c r="A18" s="11" t="s">
        <v>124</v>
      </c>
      <c r="B18" s="11" t="s">
        <v>99</v>
      </c>
    </row>
    <row r="19" spans="1:2" ht="15" customHeight="1">
      <c r="A19" t="s">
        <v>128</v>
      </c>
      <c r="B19" s="6">
        <f>SUMIF(Data!$M:$M,"2025-01",Data!$L:$L)</f>
        <v>95</v>
      </c>
    </row>
    <row r="20" spans="1:2" ht="15" customHeight="1">
      <c r="A20" t="s">
        <v>129</v>
      </c>
      <c r="B20" s="6">
        <f>SUMIF(Data!$M:$M,"2025-02",Data!$L:$L)</f>
        <v>0</v>
      </c>
    </row>
    <row r="21" spans="1:2" ht="15" customHeight="1">
      <c r="A21" t="s">
        <v>130</v>
      </c>
      <c r="B21" s="6">
        <f>SUMIF(Data!$M:$M,"2025-03",Data!$L:$L)</f>
        <v>0</v>
      </c>
    </row>
    <row r="22" spans="1:2" ht="15" customHeight="1">
      <c r="A22" t="s">
        <v>131</v>
      </c>
      <c r="B22" s="6">
        <f>SUMIF(Data!$M:$M,"2025-04",Data!$L:$L)</f>
        <v>0</v>
      </c>
    </row>
    <row r="23" spans="1:2" ht="15" customHeight="1">
      <c r="A23" t="s">
        <v>132</v>
      </c>
      <c r="B23" s="6">
        <f>SUMIF(Data!$M:$M,"2025-05",Data!$L:$L)</f>
        <v>0</v>
      </c>
    </row>
    <row r="24" spans="1:2" ht="15" customHeight="1">
      <c r="A24" t="s">
        <v>133</v>
      </c>
      <c r="B24" s="6">
        <f>SUMIF(Data!$M:$M,"2025-06",Data!$L:$L)</f>
        <v>0</v>
      </c>
    </row>
    <row r="25" spans="1:2" ht="15" customHeight="1">
      <c r="A25" t="s">
        <v>134</v>
      </c>
      <c r="B25" s="6">
        <f>SUMIF(Data!$M:$M,"2025-07",Data!$L:$L)</f>
        <v>0</v>
      </c>
    </row>
    <row r="26" spans="1:2" ht="15" customHeight="1">
      <c r="A26" t="s">
        <v>135</v>
      </c>
      <c r="B26" s="6">
        <f>SUMIF(Data!$M:$M,"2025-08",Data!$L:$L)</f>
        <v>0</v>
      </c>
    </row>
    <row r="27" spans="1:2" ht="15" customHeight="1">
      <c r="A27" t="s">
        <v>136</v>
      </c>
      <c r="B27" s="6">
        <f>SUMIF(Data!$M:$M,"2025-09",Data!$L:$L)</f>
        <v>35</v>
      </c>
    </row>
    <row r="28" spans="1:2" ht="15" customHeight="1">
      <c r="A28" t="s">
        <v>137</v>
      </c>
      <c r="B28" s="6">
        <f>SUMIF(Data!$M:$M,"2025-10",Data!$L:$L)</f>
        <v>0</v>
      </c>
    </row>
    <row r="29" spans="1:2" ht="15" customHeight="1">
      <c r="A29" t="s">
        <v>138</v>
      </c>
      <c r="B29" s="6">
        <f>SUMIF(Data!$M:$M,"2025-11",Data!$L:$L)</f>
        <v>13.5</v>
      </c>
    </row>
    <row r="30" spans="1:2" ht="15" customHeight="1">
      <c r="A30" t="s">
        <v>139</v>
      </c>
      <c r="B30" s="6">
        <f>SUMIF(Data!$M:$M,"2025-12",Data!$L:$L)</f>
        <v>0</v>
      </c>
    </row>
  </sheetData>
  <mergeCells count="1">
    <mergeCell ref="A1:H1"/>
  </mergeCells>
  <pageMargins left="0.7" right="0.7" top="0.75" bottom="0.75" header="0.3" footer="0.3"/>
  <pageSetup orientation="portrait"/>
  <headerFooter>
    <oddHeader>&amp;L&amp;C&amp;R</oddHeader>
    <oddFooter>&amp;L&amp;C&amp;R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sqref="A1:H1"/>
    </sheetView>
  </sheetViews>
  <sheetFormatPr defaultColWidth="8.85546875" defaultRowHeight="15" customHeight="1"/>
  <cols>
    <col min="1" max="1" width="12.140625" customWidth="1"/>
    <col min="2" max="2" width="12.85546875" customWidth="1"/>
    <col min="3" max="3" width="15.7109375" customWidth="1"/>
    <col min="4" max="4" width="8.5703125" customWidth="1"/>
    <col min="5" max="5" width="14.28515625" customWidth="1"/>
    <col min="6" max="6" width="17.140625" customWidth="1"/>
    <col min="7" max="7" width="11.42578125" customWidth="1"/>
    <col min="8" max="8" width="10" customWidth="1"/>
  </cols>
  <sheetData>
    <row r="1" spans="1:8" ht="18.75" customHeight="1">
      <c r="A1" s="17" t="s">
        <v>140</v>
      </c>
      <c r="B1" s="18"/>
      <c r="C1" s="18"/>
      <c r="D1" s="18"/>
      <c r="E1" s="18"/>
      <c r="F1" s="18"/>
      <c r="G1" s="18"/>
      <c r="H1" s="18"/>
    </row>
    <row r="2" spans="1:8" ht="15" customHeight="1">
      <c r="A2" t="s">
        <v>141</v>
      </c>
      <c r="B2" s="8">
        <f ca="1">TODAY()</f>
        <v>46053</v>
      </c>
    </row>
    <row r="4" spans="1:8" ht="15" customHeight="1">
      <c r="A4" s="14" t="s">
        <v>45</v>
      </c>
      <c r="B4" s="14" t="s">
        <v>46</v>
      </c>
      <c r="C4" s="14" t="s">
        <v>47</v>
      </c>
      <c r="D4" s="14" t="s">
        <v>142</v>
      </c>
      <c r="E4" s="14" t="s">
        <v>50</v>
      </c>
      <c r="F4" s="14" t="s">
        <v>51</v>
      </c>
      <c r="G4" s="14" t="s">
        <v>143</v>
      </c>
      <c r="H4" s="14" t="s">
        <v>54</v>
      </c>
    </row>
    <row r="5" spans="1:8" ht="18.75" customHeight="1">
      <c r="A5" s="15"/>
      <c r="B5" s="15"/>
      <c r="C5" s="15"/>
      <c r="D5" s="15"/>
      <c r="E5" s="15"/>
      <c r="F5" s="15"/>
      <c r="G5" s="15"/>
      <c r="H5" s="15"/>
    </row>
    <row r="6" spans="1:8" ht="18.75" customHeight="1">
      <c r="A6" s="15"/>
      <c r="B6" s="15"/>
      <c r="C6" s="15"/>
      <c r="D6" s="15"/>
      <c r="E6" s="15"/>
      <c r="F6" s="15"/>
      <c r="G6" s="15"/>
      <c r="H6" s="15"/>
    </row>
    <row r="7" spans="1:8" ht="18.75" customHeight="1">
      <c r="A7" s="15"/>
      <c r="B7" s="15"/>
      <c r="C7" s="15"/>
      <c r="D7" s="15"/>
      <c r="E7" s="15"/>
      <c r="F7" s="15"/>
      <c r="G7" s="15"/>
      <c r="H7" s="15"/>
    </row>
    <row r="8" spans="1:8" ht="18.75" customHeight="1">
      <c r="A8" s="15"/>
      <c r="B8" s="15"/>
      <c r="C8" s="15"/>
      <c r="D8" s="15"/>
      <c r="E8" s="15"/>
      <c r="F8" s="15"/>
      <c r="G8" s="15"/>
      <c r="H8" s="15"/>
    </row>
    <row r="9" spans="1:8" ht="18.75" customHeight="1">
      <c r="A9" s="15"/>
      <c r="B9" s="15"/>
      <c r="C9" s="15"/>
      <c r="D9" s="15"/>
      <c r="E9" s="15"/>
      <c r="F9" s="15"/>
      <c r="G9" s="15"/>
      <c r="H9" s="15"/>
    </row>
    <row r="10" spans="1:8" ht="18.75" customHeight="1">
      <c r="A10" s="15"/>
      <c r="B10" s="15"/>
      <c r="C10" s="15"/>
      <c r="D10" s="15"/>
      <c r="E10" s="15"/>
      <c r="F10" s="15"/>
      <c r="G10" s="15"/>
      <c r="H10" s="15"/>
    </row>
    <row r="11" spans="1:8" ht="18.75" customHeight="1">
      <c r="A11" s="15"/>
      <c r="B11" s="15"/>
      <c r="C11" s="15"/>
      <c r="D11" s="15"/>
      <c r="E11" s="15"/>
      <c r="F11" s="15"/>
      <c r="G11" s="15"/>
      <c r="H11" s="15"/>
    </row>
    <row r="12" spans="1:8" ht="18.75" customHeight="1">
      <c r="A12" s="15"/>
      <c r="B12" s="15"/>
      <c r="C12" s="15"/>
      <c r="D12" s="15"/>
      <c r="E12" s="15"/>
      <c r="F12" s="15"/>
      <c r="G12" s="15"/>
      <c r="H12" s="15"/>
    </row>
    <row r="13" spans="1:8" ht="18.75" customHeight="1">
      <c r="A13" s="15"/>
      <c r="B13" s="15"/>
      <c r="C13" s="15"/>
      <c r="D13" s="15"/>
      <c r="E13" s="15"/>
      <c r="F13" s="15"/>
      <c r="G13" s="15"/>
      <c r="H13" s="15"/>
    </row>
    <row r="14" spans="1:8" ht="18.75" customHeight="1">
      <c r="A14" s="15"/>
      <c r="B14" s="15"/>
      <c r="C14" s="15"/>
      <c r="D14" s="15"/>
      <c r="E14" s="15"/>
      <c r="F14" s="15"/>
      <c r="G14" s="15"/>
      <c r="H14" s="15"/>
    </row>
    <row r="15" spans="1:8" ht="18.75" customHeight="1">
      <c r="A15" s="15"/>
      <c r="B15" s="15"/>
      <c r="C15" s="15"/>
      <c r="D15" s="15"/>
      <c r="E15" s="15"/>
      <c r="F15" s="15"/>
      <c r="G15" s="15"/>
      <c r="H15" s="15"/>
    </row>
    <row r="16" spans="1:8" ht="18.75" customHeight="1">
      <c r="A16" s="15"/>
      <c r="B16" s="15"/>
      <c r="C16" s="15"/>
      <c r="D16" s="15"/>
      <c r="E16" s="15"/>
      <c r="F16" s="15"/>
      <c r="G16" s="15"/>
      <c r="H16" s="15"/>
    </row>
    <row r="17" spans="1:8" ht="18.75" customHeight="1">
      <c r="A17" s="15"/>
      <c r="B17" s="15"/>
      <c r="C17" s="15"/>
      <c r="D17" s="15"/>
      <c r="E17" s="15"/>
      <c r="F17" s="15"/>
      <c r="G17" s="15"/>
      <c r="H17" s="15"/>
    </row>
    <row r="18" spans="1:8" ht="18.75" customHeight="1">
      <c r="A18" s="15"/>
      <c r="B18" s="15"/>
      <c r="C18" s="15"/>
      <c r="D18" s="15"/>
      <c r="E18" s="15"/>
      <c r="F18" s="15"/>
      <c r="G18" s="15"/>
      <c r="H18" s="15"/>
    </row>
    <row r="19" spans="1:8" ht="18.75" customHeight="1">
      <c r="A19" s="15"/>
      <c r="B19" s="15"/>
      <c r="C19" s="15"/>
      <c r="D19" s="15"/>
      <c r="E19" s="15"/>
      <c r="F19" s="15"/>
      <c r="G19" s="15"/>
      <c r="H19" s="15"/>
    </row>
    <row r="21" spans="1:8" ht="15" customHeight="1">
      <c r="A21" t="s">
        <v>144</v>
      </c>
    </row>
  </sheetData>
  <mergeCells count="1">
    <mergeCell ref="A1:H1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E6" sqref="E6"/>
    </sheetView>
  </sheetViews>
  <sheetFormatPr defaultColWidth="8.85546875" defaultRowHeight="15" customHeight="1"/>
  <cols>
    <col min="1" max="1" width="12.140625" customWidth="1"/>
    <col min="2" max="2" width="12.85546875" customWidth="1"/>
    <col min="3" max="3" width="15.7109375" customWidth="1"/>
    <col min="4" max="4" width="8.5703125" customWidth="1"/>
    <col min="5" max="5" width="14.28515625" customWidth="1"/>
    <col min="6" max="6" width="17.140625" customWidth="1"/>
    <col min="7" max="7" width="11.42578125" customWidth="1"/>
    <col min="8" max="8" width="10" customWidth="1"/>
  </cols>
  <sheetData>
    <row r="1" spans="1:8" ht="18.75" customHeight="1">
      <c r="A1" s="17" t="s">
        <v>140</v>
      </c>
      <c r="B1" s="18"/>
      <c r="C1" s="18"/>
      <c r="D1" s="18"/>
      <c r="E1" s="18"/>
      <c r="F1" s="18"/>
      <c r="G1" s="18"/>
      <c r="H1" s="18"/>
    </row>
    <row r="2" spans="1:8" ht="15" customHeight="1">
      <c r="A2" t="s">
        <v>141</v>
      </c>
      <c r="B2" s="8">
        <f ca="1">TODAY()</f>
        <v>46053</v>
      </c>
    </row>
    <row r="4" spans="1:8" ht="15" customHeight="1">
      <c r="A4" s="14" t="s">
        <v>45</v>
      </c>
      <c r="B4" s="14" t="s">
        <v>46</v>
      </c>
      <c r="C4" s="14" t="s">
        <v>47</v>
      </c>
      <c r="D4" s="14" t="s">
        <v>142</v>
      </c>
      <c r="E4" s="14" t="s">
        <v>50</v>
      </c>
      <c r="F4" s="14" t="s">
        <v>51</v>
      </c>
      <c r="G4" s="14" t="s">
        <v>143</v>
      </c>
      <c r="H4" s="14" t="s">
        <v>54</v>
      </c>
    </row>
    <row r="5" spans="1:8" ht="18.75" customHeight="1">
      <c r="A5" s="15"/>
      <c r="B5" s="15"/>
      <c r="C5" s="15"/>
      <c r="D5" s="15"/>
      <c r="E5" s="15"/>
      <c r="F5" s="15"/>
      <c r="G5" s="15"/>
      <c r="H5" s="15"/>
    </row>
    <row r="6" spans="1:8" ht="18.75" customHeight="1">
      <c r="A6" s="15"/>
      <c r="B6" s="15"/>
      <c r="C6" s="15"/>
      <c r="D6" s="15"/>
      <c r="E6" s="15"/>
      <c r="F6" s="15"/>
      <c r="G6" s="15"/>
      <c r="H6" s="15"/>
    </row>
    <row r="7" spans="1:8" ht="18.75" customHeight="1">
      <c r="A7" s="15"/>
      <c r="B7" s="15"/>
      <c r="C7" s="15"/>
      <c r="D7" s="15"/>
      <c r="E7" s="15"/>
      <c r="F7" s="15"/>
      <c r="G7" s="15"/>
      <c r="H7" s="15"/>
    </row>
    <row r="8" spans="1:8" ht="18.75" customHeight="1">
      <c r="A8" s="15"/>
      <c r="B8" s="15"/>
      <c r="C8" s="15"/>
      <c r="D8" s="15"/>
      <c r="E8" s="15"/>
      <c r="F8" s="15"/>
      <c r="G8" s="15"/>
      <c r="H8" s="15"/>
    </row>
    <row r="9" spans="1:8" ht="18.75" customHeight="1">
      <c r="A9" s="15"/>
      <c r="B9" s="15"/>
      <c r="C9" s="15"/>
      <c r="D9" s="15"/>
      <c r="E9" s="15"/>
      <c r="F9" s="15"/>
      <c r="G9" s="15"/>
      <c r="H9" s="15"/>
    </row>
    <row r="10" spans="1:8" ht="18.75" customHeight="1">
      <c r="A10" s="15"/>
      <c r="B10" s="15"/>
      <c r="C10" s="15"/>
      <c r="D10" s="15"/>
      <c r="E10" s="15"/>
      <c r="F10" s="15"/>
      <c r="G10" s="15"/>
      <c r="H10" s="15"/>
    </row>
    <row r="11" spans="1:8" ht="18.75" customHeight="1">
      <c r="A11" s="15"/>
      <c r="B11" s="15"/>
      <c r="C11" s="15"/>
      <c r="D11" s="15"/>
      <c r="E11" s="15"/>
      <c r="F11" s="15"/>
      <c r="G11" s="15"/>
      <c r="H11" s="15"/>
    </row>
    <row r="12" spans="1:8" ht="18.75" customHeight="1">
      <c r="A12" s="15"/>
      <c r="B12" s="15"/>
      <c r="C12" s="15"/>
      <c r="D12" s="15"/>
      <c r="E12" s="15"/>
      <c r="F12" s="15"/>
      <c r="G12" s="15"/>
      <c r="H12" s="15"/>
    </row>
    <row r="13" spans="1:8" ht="18.75" customHeight="1">
      <c r="A13" s="15"/>
      <c r="B13" s="15"/>
      <c r="C13" s="15"/>
      <c r="D13" s="15"/>
      <c r="E13" s="15"/>
      <c r="F13" s="15"/>
      <c r="G13" s="15"/>
      <c r="H13" s="15"/>
    </row>
    <row r="14" spans="1:8" ht="18.75" customHeight="1">
      <c r="A14" s="15"/>
      <c r="B14" s="15"/>
      <c r="C14" s="15"/>
      <c r="D14" s="15"/>
      <c r="E14" s="15"/>
      <c r="F14" s="15"/>
      <c r="G14" s="15"/>
      <c r="H14" s="15"/>
    </row>
    <row r="15" spans="1:8" ht="18.75" customHeight="1">
      <c r="A15" s="15"/>
      <c r="B15" s="15"/>
      <c r="C15" s="15"/>
      <c r="D15" s="15"/>
      <c r="E15" s="15"/>
      <c r="F15" s="15"/>
      <c r="G15" s="15"/>
      <c r="H15" s="15"/>
    </row>
    <row r="16" spans="1:8" ht="18.75" customHeight="1">
      <c r="A16" s="15"/>
      <c r="B16" s="15"/>
      <c r="C16" s="15"/>
      <c r="D16" s="15"/>
      <c r="E16" s="15"/>
      <c r="F16" s="15"/>
      <c r="G16" s="15"/>
      <c r="H16" s="15"/>
    </row>
    <row r="17" spans="1:8" ht="18.75" customHeight="1">
      <c r="A17" s="15"/>
      <c r="B17" s="15"/>
      <c r="C17" s="15"/>
      <c r="D17" s="15"/>
      <c r="E17" s="15"/>
      <c r="F17" s="15"/>
      <c r="G17" s="15"/>
      <c r="H17" s="15"/>
    </row>
    <row r="18" spans="1:8" ht="18.75" customHeight="1">
      <c r="A18" s="15"/>
      <c r="B18" s="15"/>
      <c r="C18" s="15"/>
      <c r="D18" s="15"/>
      <c r="E18" s="15"/>
      <c r="F18" s="15"/>
      <c r="G18" s="15"/>
      <c r="H18" s="15"/>
    </row>
    <row r="19" spans="1:8" ht="18.75" customHeight="1">
      <c r="A19" s="15"/>
      <c r="B19" s="15"/>
      <c r="C19" s="15"/>
      <c r="D19" s="15"/>
      <c r="E19" s="15"/>
      <c r="F19" s="15"/>
      <c r="G19" s="15"/>
      <c r="H19" s="15"/>
    </row>
    <row r="21" spans="1:8" ht="15" customHeight="1">
      <c r="A21" t="s">
        <v>144</v>
      </c>
    </row>
  </sheetData>
  <mergeCells count="1">
    <mergeCell ref="A1:H1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pane ySplit="1" topLeftCell="A26" activePane="bottomLeft" state="frozen"/>
      <selection pane="bottomLeft" activeCell="B51" sqref="B51"/>
    </sheetView>
  </sheetViews>
  <sheetFormatPr defaultColWidth="8.85546875" defaultRowHeight="15" customHeight="1"/>
  <cols>
    <col min="1" max="1" width="25.7109375" customWidth="1"/>
    <col min="2" max="2" width="57.140625" customWidth="1"/>
  </cols>
  <sheetData>
    <row r="1" spans="1:5" ht="21" customHeight="1">
      <c r="A1" s="20" t="s">
        <v>145</v>
      </c>
      <c r="B1" s="18"/>
      <c r="C1" s="18"/>
      <c r="D1" s="18"/>
      <c r="E1" s="18"/>
    </row>
    <row r="3" spans="1:5" ht="15" customHeight="1">
      <c r="A3" s="16" t="s">
        <v>146</v>
      </c>
    </row>
    <row r="5" spans="1:5" ht="15" customHeight="1">
      <c r="A5" t="s">
        <v>147</v>
      </c>
    </row>
    <row r="6" spans="1:5" ht="15" customHeight="1">
      <c r="A6" t="s">
        <v>148</v>
      </c>
    </row>
    <row r="7" spans="1:5" ht="15" customHeight="1">
      <c r="A7" t="s">
        <v>149</v>
      </c>
    </row>
    <row r="8" spans="1:5" ht="15" customHeight="1">
      <c r="A8" t="s">
        <v>150</v>
      </c>
    </row>
    <row r="9" spans="1:5" ht="15" customHeight="1">
      <c r="A9" t="s">
        <v>151</v>
      </c>
    </row>
    <row r="10" spans="1:5" ht="15" customHeight="1">
      <c r="A10" t="s">
        <v>152</v>
      </c>
    </row>
    <row r="11" spans="1:5" ht="15" customHeight="1">
      <c r="A11" t="s">
        <v>153</v>
      </c>
    </row>
    <row r="13" spans="1:5" ht="15" customHeight="1">
      <c r="A13" s="16" t="s">
        <v>154</v>
      </c>
    </row>
    <row r="15" spans="1:5" ht="15" customHeight="1">
      <c r="A15" s="11" t="s">
        <v>45</v>
      </c>
      <c r="B15" t="s">
        <v>155</v>
      </c>
    </row>
    <row r="16" spans="1:5" ht="15" customHeight="1">
      <c r="A16" s="11" t="s">
        <v>46</v>
      </c>
      <c r="B16" t="s">
        <v>156</v>
      </c>
    </row>
    <row r="17" spans="1:2" ht="15" customHeight="1">
      <c r="A17" s="11" t="s">
        <v>51</v>
      </c>
      <c r="B17" t="s">
        <v>157</v>
      </c>
    </row>
    <row r="18" spans="1:2" ht="15" customHeight="1">
      <c r="A18" s="11" t="s">
        <v>53</v>
      </c>
      <c r="B18" t="s">
        <v>158</v>
      </c>
    </row>
    <row r="19" spans="1:2" ht="15" customHeight="1">
      <c r="A19" s="11" t="s">
        <v>54</v>
      </c>
      <c r="B19" t="s">
        <v>159</v>
      </c>
    </row>
    <row r="20" spans="1:2" ht="15" customHeight="1">
      <c r="A20" s="11" t="s">
        <v>55</v>
      </c>
      <c r="B20" t="s">
        <v>160</v>
      </c>
    </row>
    <row r="21" spans="1:2" ht="15" customHeight="1">
      <c r="A21" s="11" t="s">
        <v>56</v>
      </c>
      <c r="B21" t="s">
        <v>161</v>
      </c>
    </row>
    <row r="22" spans="1:2" ht="15" customHeight="1">
      <c r="A22" s="11" t="s">
        <v>61</v>
      </c>
      <c r="B22" t="s">
        <v>162</v>
      </c>
    </row>
    <row r="23" spans="1:2" ht="15" customHeight="1">
      <c r="A23" s="11" t="s">
        <v>68</v>
      </c>
      <c r="B23" t="s">
        <v>163</v>
      </c>
    </row>
    <row r="24" spans="1:2" ht="15" customHeight="1">
      <c r="A24" s="11" t="s">
        <v>69</v>
      </c>
      <c r="B24" t="s">
        <v>164</v>
      </c>
    </row>
    <row r="27" spans="1:2" ht="15" customHeight="1">
      <c r="A27" s="16" t="s">
        <v>165</v>
      </c>
    </row>
    <row r="29" spans="1:2" ht="15" customHeight="1">
      <c r="A29" s="11" t="s">
        <v>166</v>
      </c>
      <c r="B29" t="s">
        <v>167</v>
      </c>
    </row>
    <row r="30" spans="1:2" ht="15" customHeight="1">
      <c r="A30" s="11" t="s">
        <v>168</v>
      </c>
      <c r="B30" t="s">
        <v>169</v>
      </c>
    </row>
    <row r="31" spans="1:2" ht="15" customHeight="1">
      <c r="A31" s="11" t="s">
        <v>170</v>
      </c>
      <c r="B31" t="s">
        <v>171</v>
      </c>
    </row>
    <row r="32" spans="1:2" ht="15" customHeight="1">
      <c r="A32" s="11" t="s">
        <v>172</v>
      </c>
      <c r="B32" t="s">
        <v>173</v>
      </c>
    </row>
    <row r="34" spans="1:2" ht="15" customHeight="1">
      <c r="A34" s="16" t="s">
        <v>174</v>
      </c>
    </row>
    <row r="36" spans="1:2" ht="15" customHeight="1">
      <c r="A36" s="11" t="s">
        <v>175</v>
      </c>
      <c r="B36" t="s">
        <v>176</v>
      </c>
    </row>
    <row r="37" spans="1:2" ht="15" customHeight="1">
      <c r="A37" s="11" t="s">
        <v>177</v>
      </c>
      <c r="B37" t="s">
        <v>178</v>
      </c>
    </row>
    <row r="38" spans="1:2" ht="15" customHeight="1">
      <c r="A38" s="11" t="s">
        <v>179</v>
      </c>
      <c r="B38" t="s">
        <v>180</v>
      </c>
    </row>
    <row r="39" spans="1:2" ht="15" customHeight="1">
      <c r="A39" s="11" t="s">
        <v>181</v>
      </c>
      <c r="B39" t="s">
        <v>182</v>
      </c>
    </row>
    <row r="41" spans="1:2" ht="15" customHeight="1">
      <c r="A41" s="16" t="s">
        <v>183</v>
      </c>
    </row>
    <row r="43" spans="1:2" ht="15" customHeight="1">
      <c r="A43" s="11" t="s">
        <v>184</v>
      </c>
      <c r="B43" t="s">
        <v>185</v>
      </c>
    </row>
    <row r="44" spans="1:2" ht="15" customHeight="1">
      <c r="B44" t="s">
        <v>186</v>
      </c>
    </row>
    <row r="49" spans="2:2" ht="15" customHeight="1">
      <c r="B49" s="21" t="s">
        <v>189</v>
      </c>
    </row>
    <row r="50" spans="2:2" ht="15" customHeight="1">
      <c r="B50" s="22" t="s">
        <v>187</v>
      </c>
    </row>
    <row r="51" spans="2:2" ht="15" customHeight="1">
      <c r="B51" s="22"/>
    </row>
    <row r="52" spans="2:2" ht="15" customHeight="1">
      <c r="B52" s="22" t="s">
        <v>188</v>
      </c>
    </row>
  </sheetData>
  <mergeCells count="1">
    <mergeCell ref="A1:E1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Settings</vt:lpstr>
      <vt:lpstr>Data</vt:lpstr>
      <vt:lpstr>Summary</vt:lpstr>
      <vt:lpstr>PivotReports</vt:lpstr>
      <vt:lpstr>Charts</vt:lpstr>
      <vt:lpstr>Printable_A4</vt:lpstr>
      <vt:lpstr>Printable_USLetter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Gobindo Das</cp:lastModifiedBy>
  <dcterms:created xsi:type="dcterms:W3CDTF">2025-12-30T05:30:45Z</dcterms:created>
  <dcterms:modified xsi:type="dcterms:W3CDTF">2026-01-31T14:55:52Z</dcterms:modified>
</cp:coreProperties>
</file>