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bin\OneDrive\Desktop\Cluster\Credit Card Comparison Worksheets\"/>
    </mc:Choice>
  </mc:AlternateContent>
  <bookViews>
    <workbookView xWindow="0" yWindow="0" windowWidth="28800" windowHeight="12210"/>
  </bookViews>
  <sheets>
    <sheet name="README" sheetId="1" r:id="rId1"/>
    <sheet name="Cover" sheetId="2" r:id="rId2"/>
    <sheet name="Cards_DB" sheetId="3" r:id="rId3"/>
    <sheet name="Inputs" sheetId="4" r:id="rId4"/>
    <sheet name="Calc" sheetId="5" r:id="rId5"/>
    <sheet name="Printable_Comparison" sheetId="6" r:id="rId6"/>
    <sheet name="Dashboard_Charts" sheetId="7" r:id="rId7"/>
    <sheet name="Instructions" sheetId="8" r:id="rId8"/>
    <sheet name="MacroInfo" sheetId="9" state="hidden" r:id="rId9"/>
  </sheets>
  <definedNames>
    <definedName name="AnnualSpend">Inputs!$C$6</definedName>
    <definedName name="Currency">Inputs!$C$8</definedName>
    <definedName name="ForeignSpendPct">Inputs!$C$19</definedName>
    <definedName name="MonthlyAvgBalance">Inputs!$C$7</definedName>
    <definedName name="PrimaryUse">Inputs!$C$13</definedName>
    <definedName name="_xlnm.Print_Area" localSheetId="5">Printable_Comparison!$B$2:$K$25</definedName>
    <definedName name="UseForeignFees">Inputs!$C$18</definedName>
  </definedNames>
  <calcPr calcId="162913"/>
</workbook>
</file>

<file path=xl/calcChain.xml><?xml version="1.0" encoding="utf-8"?>
<calcChain xmlns="http://schemas.openxmlformats.org/spreadsheetml/2006/main">
  <c r="C41" i="7" l="1"/>
  <c r="E41" i="7" s="1"/>
  <c r="C40" i="7"/>
  <c r="E40" i="7" s="1"/>
  <c r="C39" i="7"/>
  <c r="E39" i="7" s="1"/>
  <c r="C38" i="7"/>
  <c r="E38" i="7" s="1"/>
  <c r="F9" i="7"/>
  <c r="F8" i="7"/>
  <c r="F7" i="7"/>
  <c r="F6" i="7"/>
  <c r="C11" i="6"/>
  <c r="B11" i="6"/>
  <c r="O8" i="5"/>
  <c r="M8" i="5"/>
  <c r="N8" i="5" s="1"/>
  <c r="J8" i="5"/>
  <c r="I8" i="5"/>
  <c r="H8" i="5"/>
  <c r="G8" i="5"/>
  <c r="F14" i="6" s="1"/>
  <c r="F8" i="5"/>
  <c r="E9" i="7" s="1"/>
  <c r="E8" i="5"/>
  <c r="L8" i="5" s="1"/>
  <c r="H14" i="6" s="1"/>
  <c r="D8" i="5"/>
  <c r="C14" i="6" s="1"/>
  <c r="C8" i="5"/>
  <c r="B14" i="6" s="1"/>
  <c r="B8" i="5"/>
  <c r="O7" i="5"/>
  <c r="L7" i="5"/>
  <c r="H13" i="6" s="1"/>
  <c r="J7" i="5"/>
  <c r="I7" i="5"/>
  <c r="H7" i="5"/>
  <c r="G7" i="5"/>
  <c r="F13" i="6" s="1"/>
  <c r="F7" i="5"/>
  <c r="E8" i="7" s="1"/>
  <c r="E7" i="5"/>
  <c r="D13" i="6" s="1"/>
  <c r="D7" i="5"/>
  <c r="C13" i="6" s="1"/>
  <c r="C7" i="5"/>
  <c r="B8" i="7" s="1"/>
  <c r="B7" i="5"/>
  <c r="S6" i="5"/>
  <c r="O6" i="5"/>
  <c r="M6" i="5"/>
  <c r="N6" i="5" s="1"/>
  <c r="L6" i="5"/>
  <c r="H12" i="6" s="1"/>
  <c r="J6" i="5"/>
  <c r="I6" i="5"/>
  <c r="H6" i="5"/>
  <c r="G6" i="5"/>
  <c r="F12" i="6" s="1"/>
  <c r="F6" i="5"/>
  <c r="E12" i="6" s="1"/>
  <c r="E6" i="5"/>
  <c r="D12" i="6" s="1"/>
  <c r="D6" i="5"/>
  <c r="C12" i="6" s="1"/>
  <c r="C6" i="5"/>
  <c r="B39" i="7" s="1"/>
  <c r="B6" i="5"/>
  <c r="O5" i="5"/>
  <c r="J5" i="5"/>
  <c r="I5" i="5"/>
  <c r="H5" i="5"/>
  <c r="G5" i="5"/>
  <c r="R6" i="5" s="1"/>
  <c r="F5" i="5"/>
  <c r="E6" i="7" s="1"/>
  <c r="E5" i="5"/>
  <c r="Q8" i="5" s="1"/>
  <c r="D5" i="5"/>
  <c r="C5" i="5"/>
  <c r="B6" i="7" s="1"/>
  <c r="B5" i="5"/>
  <c r="G14" i="6" l="1"/>
  <c r="P8" i="5"/>
  <c r="P6" i="5"/>
  <c r="G12" i="6"/>
  <c r="E13" i="6"/>
  <c r="D8" i="7"/>
  <c r="B38" i="7"/>
  <c r="B40" i="7"/>
  <c r="B7" i="7"/>
  <c r="C21" i="6"/>
  <c r="Q7" i="5"/>
  <c r="E14" i="6"/>
  <c r="Q5" i="5"/>
  <c r="T5" i="5" s="1"/>
  <c r="S7" i="5"/>
  <c r="D11" i="6"/>
  <c r="B12" i="6"/>
  <c r="C22" i="6"/>
  <c r="D7" i="7"/>
  <c r="B9" i="7"/>
  <c r="E7" i="7"/>
  <c r="B41" i="7"/>
  <c r="M7" i="5"/>
  <c r="N7" i="5" s="1"/>
  <c r="R8" i="5"/>
  <c r="T8" i="5" s="1"/>
  <c r="F11" i="6"/>
  <c r="B13" i="6"/>
  <c r="D9" i="7"/>
  <c r="R5" i="5"/>
  <c r="E11" i="6"/>
  <c r="L5" i="5"/>
  <c r="H11" i="6" s="1"/>
  <c r="Q6" i="5"/>
  <c r="T6" i="5" s="1"/>
  <c r="S8" i="5"/>
  <c r="D6" i="7"/>
  <c r="D14" i="6"/>
  <c r="R7" i="5"/>
  <c r="S5" i="5"/>
  <c r="M5" i="5"/>
  <c r="N5" i="5" s="1"/>
  <c r="P7" i="5" l="1"/>
  <c r="G13" i="6"/>
  <c r="J14" i="6"/>
  <c r="U8" i="5"/>
  <c r="K14" i="6" s="1"/>
  <c r="U5" i="5"/>
  <c r="J11" i="6"/>
  <c r="P5" i="5"/>
  <c r="G11" i="6"/>
  <c r="U6" i="5"/>
  <c r="K12" i="6" s="1"/>
  <c r="J12" i="6"/>
  <c r="T7" i="5"/>
  <c r="D41" i="7"/>
  <c r="I14" i="6"/>
  <c r="C9" i="7"/>
  <c r="D39" i="7"/>
  <c r="I12" i="6"/>
  <c r="C7" i="7"/>
  <c r="C6" i="7" l="1"/>
  <c r="D38" i="7"/>
  <c r="I11" i="6"/>
  <c r="K11" i="6"/>
  <c r="C20" i="6"/>
  <c r="J13" i="6"/>
  <c r="U7" i="5"/>
  <c r="K13" i="6" s="1"/>
  <c r="C8" i="7"/>
  <c r="I13" i="6"/>
  <c r="D40" i="7"/>
</calcChain>
</file>

<file path=xl/sharedStrings.xml><?xml version="1.0" encoding="utf-8"?>
<sst xmlns="http://schemas.openxmlformats.org/spreadsheetml/2006/main" count="457" uniqueCount="420">
  <si>
    <t>README - Credit Card Comparison Worksheet</t>
  </si>
  <si>
    <t>VERSION INFORMATION</t>
  </si>
  <si>
    <t>Version: 1.0</t>
  </si>
  <si>
    <t>Created: March 2025</t>
  </si>
  <si>
    <t>Format: Excel Workbook (.xlsx)</t>
  </si>
  <si>
    <t>Note: For macro functionality, save as .xlsm and add VBA code from MacroInfo sheet</t>
  </si>
  <si>
    <t>WORKBOOK STRUCTURE</t>
  </si>
  <si>
    <t>• Cover - Title page and navigation</t>
  </si>
  <si>
    <t>• Cards_DB - Credit card database (CardsTable)</t>
  </si>
  <si>
    <t>• Inputs - User inputs and preferences</t>
  </si>
  <si>
    <t>• Calc - Automatic calculations and scoring</t>
  </si>
  <si>
    <t>• Printable_Comparison - Print-ready comparison table</t>
  </si>
  <si>
    <t>• Dashboard_Charts - Visual charts and filters</t>
  </si>
  <si>
    <t>• Instructions - Detailed usage guide</t>
  </si>
  <si>
    <t>• MacroInfo (hidden) - VBA macro documentation</t>
  </si>
  <si>
    <t>NAMED RANGES</t>
  </si>
  <si>
    <t>• AnnualSpend - Inputs!$C$6 (default: $12,000)</t>
  </si>
  <si>
    <t>• MonthlyAvgBalance - Inputs!$C$7 (default: $500)</t>
  </si>
  <si>
    <t>• Currency - Inputs!$C$8 (default: USD)</t>
  </si>
  <si>
    <t>• PrimaryUse - Inputs!$C$13 (dropdown: Everyday/Travel/Balance Transfer/Low Interest)</t>
  </si>
  <si>
    <t>• UseForeignFees - Inputs!$C$18 (Yes/No)</t>
  </si>
  <si>
    <t>• ForeignSpendPct - Inputs!$C$19 (default: 10%)</t>
  </si>
  <si>
    <t>EXCEL TABLE</t>
  </si>
  <si>
    <t>• CardsTable - Cards_DB!$A$1:$U$5</t>
  </si>
  <si>
    <t xml:space="preserve">  Columns: CardID, Issuer, CardName, PurchaseAPR, IntroAPR, IntroMonths,</t>
  </si>
  <si>
    <t xml:space="preserve">           BalanceTransferAPR, PenaltyAPR, AnnualFee, ForeignTxnFeePercent,</t>
  </si>
  <si>
    <t xml:space="preserve">           LateFee, RewardType, RewardRate, RewardCap, BonusOffer,</t>
  </si>
  <si>
    <t xml:space="preserve">           BenefitsCount, BenefitTags, CreditScoreReq, MinLimit, ApplyURL, Notes</t>
  </si>
  <si>
    <t>MACROS (requires .xlsm format)</t>
  </si>
  <si>
    <t>1. ExportPrintablePDF</t>
  </si>
  <si>
    <t xml:space="preserve">   - Exports Printable_Comparison to PDF</t>
  </si>
  <si>
    <t xml:space="preserve">   - Creates both A4 and US Letter versions</t>
  </si>
  <si>
    <t xml:space="preserve">   - Files saved to workbook directory</t>
  </si>
  <si>
    <t>2. HighlightTop3</t>
  </si>
  <si>
    <t xml:space="preserve">   - Highlights top 3 cards by WeightedScore</t>
  </si>
  <si>
    <t xml:space="preserve">   - Gold (1st), Silver (2nd), Bronze (3rd)</t>
  </si>
  <si>
    <t>3. ResetSampleData</t>
  </si>
  <si>
    <t xml:space="preserve">   - Restores original 4-card sample dataset</t>
  </si>
  <si>
    <t xml:space="preserve">   - Clears any custom cards added</t>
  </si>
  <si>
    <t>HOW TO ENABLE MACROS</t>
  </si>
  <si>
    <t>1. Save this workbook as .xlsm (Macro-Enabled Workbook)</t>
  </si>
  <si>
    <t>2. Press Alt+F11 to open VBA Editor</t>
  </si>
  <si>
    <t>3. Go to Insert &gt; Module</t>
  </si>
  <si>
    <t>4. Unhide MacroInfo sheet (Right-click sheet tab &gt; Unhide)</t>
  </si>
  <si>
    <t>5. Copy VBA code from MacroInfo sheet</t>
  </si>
  <si>
    <t>6. Paste into the new module</t>
  </si>
  <si>
    <t>7. Save and close VBA Editor</t>
  </si>
  <si>
    <t>8. Run macros: Alt+F8 or View &gt; Macros</t>
  </si>
  <si>
    <t>PRINT SETUP</t>
  </si>
  <si>
    <t>Printable_Comparison sheet is configured for:</t>
  </si>
  <si>
    <t>• Orientation: Landscape</t>
  </si>
  <si>
    <t>• Paper Size: US Letter (default) / A4 (change in Page Setup)</t>
  </si>
  <si>
    <t>• Margins: 0.5 inches all sides</t>
  </si>
  <si>
    <t>• Scaling: Fit all columns to one page width</t>
  </si>
  <si>
    <t>• Header: Title and date</t>
  </si>
  <si>
    <t>• Footer: Page numbers and website</t>
  </si>
  <si>
    <t>SHEET PROTECTION</t>
  </si>
  <si>
    <t>Protected sheets (password in parentheses):</t>
  </si>
  <si>
    <t>• Calc (calc123) - Formulas protected, UseForeignFees editable</t>
  </si>
  <si>
    <t>• Cards_DB (cards123) - Structure protected, data editable</t>
  </si>
  <si>
    <t>• Inputs (inputs123) - Layout protected, input cells editable</t>
  </si>
  <si>
    <t>• Printable_Comparison (print123) - Card selection editable</t>
  </si>
  <si>
    <t>• Dashboard_Charts (dash123) - Filter dropdown editable</t>
  </si>
  <si>
    <t>SAMPLE DATA</t>
  </si>
  <si>
    <t>4 sample credit cards included:</t>
  </si>
  <si>
    <t>1. TravelRewardsCo Platinum - Travel rewards, $95 annual fee, 3% rewards</t>
  </si>
  <si>
    <t>2. CashbackSaver Standard - Cashback, no annual fee, 2% rewards</t>
  </si>
  <si>
    <t>3. LowInterestCard Basic - Low APR (14.99%), minimal rewards</t>
  </si>
  <si>
    <t>4. BalanceXferPro Transfer Plus - 18-month 0% balance transfer</t>
  </si>
  <si>
    <t>Credit Card Comparison Worksheet</t>
  </si>
  <si>
    <t>Comprehensive Analysis Tool</t>
  </si>
  <si>
    <t>March 2025</t>
  </si>
  <si>
    <t>This workbook helps you compare credit cards based on:</t>
  </si>
  <si>
    <t>• Annual Percentage Rates (APR)</t>
  </si>
  <si>
    <t>• Rewards and Cashback Programs</t>
  </si>
  <si>
    <t>• Annual Fees and Other Charges</t>
  </si>
  <si>
    <t>• Benefits and Perks</t>
  </si>
  <si>
    <t>• Net Annual Benefit Calculations</t>
  </si>
  <si>
    <t>• Weighted Scoring System</t>
  </si>
  <si>
    <t>SHEET NAVIGATION</t>
  </si>
  <si>
    <t>→ Cards_DB: Database of credit cards with all details</t>
  </si>
  <si>
    <t>→ Inputs: Enter your spending habits and preferences</t>
  </si>
  <si>
    <t>→ Calc: Automatic calculations and scoring</t>
  </si>
  <si>
    <t>→ Printable_Comparison: Print-ready comparison table</t>
  </si>
  <si>
    <t>→ Dashboard_Charts: Visual charts and analysis</t>
  </si>
  <si>
    <t>→ Instructions: How to use this workbook</t>
  </si>
  <si>
    <t>Version 1.0 | Created: March 2025</t>
  </si>
  <si>
    <t>CardID</t>
  </si>
  <si>
    <t>Issuer</t>
  </si>
  <si>
    <t>CardName</t>
  </si>
  <si>
    <t>PurchaseAPR</t>
  </si>
  <si>
    <t>IntroAPR</t>
  </si>
  <si>
    <t>IntroMonths</t>
  </si>
  <si>
    <t>BalanceTransferAPR</t>
  </si>
  <si>
    <t>PenaltyAPR</t>
  </si>
  <si>
    <t>AnnualFee</t>
  </si>
  <si>
    <t>ForeignTxnFeePercent</t>
  </si>
  <si>
    <t>LateFee</t>
  </si>
  <si>
    <t>RewardType</t>
  </si>
  <si>
    <t>RewardRate</t>
  </si>
  <si>
    <t>RewardCap</t>
  </si>
  <si>
    <t>BonusOffer</t>
  </si>
  <si>
    <t>BenefitsCount</t>
  </si>
  <si>
    <t>BenefitTags</t>
  </si>
  <si>
    <t>CreditScoreReq</t>
  </si>
  <si>
    <t>MinLimit</t>
  </si>
  <si>
    <t>ApplyURL</t>
  </si>
  <si>
    <t>Notes</t>
  </si>
  <si>
    <t>TravelRewardsCo</t>
  </si>
  <si>
    <t>Platinum</t>
  </si>
  <si>
    <t>Travel</t>
  </si>
  <si>
    <t>$500 after $3000 spend</t>
  </si>
  <si>
    <t>Lounge Access, Trip Insurance, Rental Car Insurance, Concierge</t>
  </si>
  <si>
    <t>https://travelrewardsco.com/platinum</t>
  </si>
  <si>
    <t>Best for frequent travelers</t>
  </si>
  <si>
    <t>CashbackSaver</t>
  </si>
  <si>
    <t>Standard</t>
  </si>
  <si>
    <t>Cashback</t>
  </si>
  <si>
    <t>$100 after $500 spend</t>
  </si>
  <si>
    <t>Purchase Protection</t>
  </si>
  <si>
    <t>https://cashbacksaver.com/standard</t>
  </si>
  <si>
    <t>No annual fee option</t>
  </si>
  <si>
    <t>LowInterestCard</t>
  </si>
  <si>
    <t>Basic</t>
  </si>
  <si>
    <t>Points</t>
  </si>
  <si>
    <t>None</t>
  </si>
  <si>
    <t>https://lowinterestcard.com/basic</t>
  </si>
  <si>
    <t>Best for carrying balance</t>
  </si>
  <si>
    <t>BalanceXferPro</t>
  </si>
  <si>
    <t>Transfer Plus</t>
  </si>
  <si>
    <t>$150 after $1000 spend</t>
  </si>
  <si>
    <t>Balance Transfer Fee Waiver (first 60 days)</t>
  </si>
  <si>
    <t>https://balancexferpro.com/plus</t>
  </si>
  <si>
    <t>0% APR on balance transfers for 18 months</t>
  </si>
  <si>
    <t>USER INPUTS</t>
  </si>
  <si>
    <t>SPENDING PARAMETERS</t>
  </si>
  <si>
    <t>Annual Spend ($):</t>
  </si>
  <si>
    <t>Monthly Average Balance ($):</t>
  </si>
  <si>
    <t>Currency:</t>
  </si>
  <si>
    <t>USD</t>
  </si>
  <si>
    <t>PREFERENCES</t>
  </si>
  <si>
    <t>Primary Use:</t>
  </si>
  <si>
    <t>Everyday</t>
  </si>
  <si>
    <t>FOREIGN TRANSACTION SETTINGS</t>
  </si>
  <si>
    <t>Include Foreign Fees in Calculation:</t>
  </si>
  <si>
    <t>No</t>
  </si>
  <si>
    <t>Foreign Spend Percentage (%):</t>
  </si>
  <si>
    <t>INSTRUCTIONS</t>
  </si>
  <si>
    <t>1. Enter your estimated annual spending in the Annual Spend field</t>
  </si>
  <si>
    <t>2. Enter your typical monthly balance (if you carry a balance)</t>
  </si>
  <si>
    <t>3. Select your primary card use from the dropdown</t>
  </si>
  <si>
    <t>4. If you travel internationally, set 'Include Foreign Fees' to Yes</t>
  </si>
  <si>
    <t>5. The Calc sheet will automatically update with your personalized results</t>
  </si>
  <si>
    <t>CALCULATION ENGINE</t>
  </si>
  <si>
    <t>UseForeignFees</t>
  </si>
  <si>
    <t>EstAnnualInterest</t>
  </si>
  <si>
    <t>EstRewardsBeforeCap</t>
  </si>
  <si>
    <t>EstRewards</t>
  </si>
  <si>
    <t>ForeignFeesCost</t>
  </si>
  <si>
    <t>NetAnnualBenefit</t>
  </si>
  <si>
    <t>APR_Score</t>
  </si>
  <si>
    <t>Rewards_Score</t>
  </si>
  <si>
    <t>Fee_Score</t>
  </si>
  <si>
    <t>WeightedScore</t>
  </si>
  <si>
    <t>Rank</t>
  </si>
  <si>
    <t>SCORING WEIGHTS</t>
  </si>
  <si>
    <t>APR Score Weight:</t>
  </si>
  <si>
    <t>25%</t>
  </si>
  <si>
    <t>Rewards Score Weight:</t>
  </si>
  <si>
    <t>40%</t>
  </si>
  <si>
    <t>Fee Score Weight:</t>
  </si>
  <si>
    <t>20%</t>
  </si>
  <si>
    <t>Benefits Score Weight:</t>
  </si>
  <si>
    <t>15%</t>
  </si>
  <si>
    <t>FORMULA EXPLANATIONS</t>
  </si>
  <si>
    <t>EstAnnualInterest = MonthlyAvgBalance × 12 × (PurchaseAPR/100)</t>
  </si>
  <si>
    <t>EstRewardsBeforeCap = AnnualSpend × RewardRate</t>
  </si>
  <si>
    <t>EstRewards = MIN(EstRewardsBeforeCap, RewardCap) if RewardCap &gt; 0</t>
  </si>
  <si>
    <t>NetAnnualBenefit = EstRewards - AnnualFee - EstAnnualInterest - ForeignFeesCost</t>
  </si>
  <si>
    <t>APR_Score = 1 - ((APR - MIN) / (MAX - MIN)) [Lower APR = Higher Score]</t>
  </si>
  <si>
    <t>Rewards_Score = (Rate - MIN) / (MAX - MIN) [Higher Rate = Higher Score]</t>
  </si>
  <si>
    <t>Fee_Score = 1 - ((Fee - MIN) / (MAX - MIN)) [Lower Fee = Higher Score]</t>
  </si>
  <si>
    <t>WeightedScore = APR×0.25 + Rewards×0.40 + Fee×0.20 + Benefits×0.15</t>
  </si>
  <si>
    <t>CREDIT CARD COMPARISON</t>
  </si>
  <si>
    <t>Generated: March 2025</t>
  </si>
  <si>
    <t>SELECT CARDS TO COMPARE (up to 6):</t>
  </si>
  <si>
    <t>Card 1</t>
  </si>
  <si>
    <t>Card 2</t>
  </si>
  <si>
    <t>Card 3</t>
  </si>
  <si>
    <t>Card 4</t>
  </si>
  <si>
    <t>Card 5</t>
  </si>
  <si>
    <t>Card 6</t>
  </si>
  <si>
    <t>Yes</t>
  </si>
  <si>
    <t>Card Name</t>
  </si>
  <si>
    <t>Purchase APR</t>
  </si>
  <si>
    <t>Annual Fee</t>
  </si>
  <si>
    <t>Reward Rate</t>
  </si>
  <si>
    <t>Est. Rewards</t>
  </si>
  <si>
    <t>Est. Interest</t>
  </si>
  <si>
    <t>Net Benefit</t>
  </si>
  <si>
    <t>Score</t>
  </si>
  <si>
    <t>SUMMARY</t>
  </si>
  <si>
    <t>Best Overall Card:</t>
  </si>
  <si>
    <t>Lowest APR Card:</t>
  </si>
  <si>
    <t>Highest Rewards Card:</t>
  </si>
  <si>
    <t>CreditCardCompare.com | Comparison generated using personalized inputs</t>
  </si>
  <si>
    <t>PRINT SETTINGS:</t>
  </si>
  <si>
    <t>• Default: US Letter, Landscape</t>
  </si>
  <si>
    <t>• For A4: Change paper size in Page Setup before printing</t>
  </si>
  <si>
    <t>• Use 'Fit All Columns to One Page' option</t>
  </si>
  <si>
    <t>DASHBOARD &amp; CHARTS</t>
  </si>
  <si>
    <t>CHART DATA</t>
  </si>
  <si>
    <t>Reward Type</t>
  </si>
  <si>
    <t>FILTER BY REWARD TYPE</t>
  </si>
  <si>
    <t>Select Reward Type:</t>
  </si>
  <si>
    <t>All</t>
  </si>
  <si>
    <t>FILTERED RESULTS</t>
  </si>
  <si>
    <t>Visible</t>
  </si>
  <si>
    <t>Note: For interactive slicers, use Excel's built-in Slicer feature</t>
  </si>
  <si>
    <t>(Insert &gt; Slicer after converting data to Table)</t>
  </si>
  <si>
    <t>HOW TO USE THIS WORKBOOK</t>
  </si>
  <si>
    <t>GETTING STARTED</t>
  </si>
  <si>
    <t>1. Navigate to the 'Inputs' sheet to enter your personal spending information</t>
  </si>
  <si>
    <t>2. Enter your estimated annual spending (default: $12,000)</t>
  </si>
  <si>
    <t>3. Enter your typical monthly balance if you carry a balance (default: $500)</t>
  </si>
  <si>
    <t>4. Select your primary card use from the dropdown menu</t>
  </si>
  <si>
    <t>5. If you travel internationally, enable foreign transaction fee calculations</t>
  </si>
  <si>
    <t>UNDERSTANDING THE CALCULATIONS</t>
  </si>
  <si>
    <t>The 'Calc' sheet automatically calculates:</t>
  </si>
  <si>
    <t>• Estimated Annual Interest - based on your balance and card APR</t>
  </si>
  <si>
    <t>• Estimated Rewards - based on your spending and reward rate</t>
  </si>
  <si>
    <t>• Net Annual Benefit - rewards minus fees and interest</t>
  </si>
  <si>
    <t>• Weighted Score - combines APR, rewards, fees, and benefits</t>
  </si>
  <si>
    <t>• Rank - cards ranked from best (1) to worst</t>
  </si>
  <si>
    <t>ADDING NEW CARDS</t>
  </si>
  <si>
    <t>1. Go to the 'Cards_DB' sheet</t>
  </si>
  <si>
    <t>2. Add a new row at the bottom of the CardsTable</t>
  </si>
  <si>
    <t>3. Fill in all required fields (CardID through Notes)</t>
  </si>
  <si>
    <t>4. The Calc sheet will automatically include the new card</t>
  </si>
  <si>
    <t>5. Update formulas in Calc sheet if adding more than 6 cards</t>
  </si>
  <si>
    <t>PRINTING COMPARISONS</t>
  </si>
  <si>
    <t>1. Go to 'Printable_Comparison' sheet</t>
  </si>
  <si>
    <t>2. Select which cards to include using the Yes/No dropdowns</t>
  </si>
  <si>
    <t>3. Print using File &gt; Print or Ctrl+P</t>
  </si>
  <si>
    <t>4. Default: US Letter, Landscape orientation</t>
  </si>
  <si>
    <t>5. For A4 paper: Change paper size in Page Setup before printing</t>
  </si>
  <si>
    <t>USING THE DASHBOARD</t>
  </si>
  <si>
    <t>1. View charts on the 'Dashboard_Charts' sheet</t>
  </si>
  <si>
    <t>2. Use the Reward Type filter to focus on specific card types</t>
  </si>
  <si>
    <t>3. Charts update automatically when data changes</t>
  </si>
  <si>
    <t>4. For interactive slicers: Insert &gt; Slicer (requires Table format)</t>
  </si>
  <si>
    <t>MACROS (if enabled)</t>
  </si>
  <si>
    <t>This workbook includes the following macros:</t>
  </si>
  <si>
    <t>• ExportPrintablePDF - Exports comparison to PDF (A4 and US Letter)</t>
  </si>
  <si>
    <t>• HighlightTop3 - Highlights top 3 cards by weighted score</t>
  </si>
  <si>
    <t>• ResetSampleData - Restores the original 4-card sample dataset</t>
  </si>
  <si>
    <t>To run macros: View &gt; Macros &gt; Select macro &gt; Run</t>
  </si>
  <si>
    <t>Note: Macros require .xlsm format and enabled macro settings</t>
  </si>
  <si>
    <t>TIPS &amp; BEST PRACTICES</t>
  </si>
  <si>
    <t>• Update your spending estimates quarterly for accurate results</t>
  </si>
  <si>
    <t>• Consider all factors, not just the weighted score</t>
  </si>
  <si>
    <t>• Check card benefits that may not be captured in calculations</t>
  </si>
  <si>
    <t>• Review APR if you plan to carry a balance</t>
  </si>
  <si>
    <t>• Consider sign-up bonuses for new card applications</t>
  </si>
  <si>
    <t>For questions or support, visit CreditCardCompare.com</t>
  </si>
  <si>
    <t>MACRO DOCUMENTATION</t>
  </si>
  <si>
    <t>'=== MACRO: ExportPrintablePDF ===</t>
  </si>
  <si>
    <t>Purpose: Exports the Printable_Comparison sheet to PDF in both A4 and US Letter formats</t>
  </si>
  <si>
    <t>VBA Code:</t>
  </si>
  <si>
    <t>Sub ExportPrintablePDF()</t>
  </si>
  <si>
    <t xml:space="preserve">    Dim ws As Worksheet</t>
  </si>
  <si>
    <t xml:space="preserve">    Dim savePath As String</t>
  </si>
  <si>
    <t xml:space="preserve">    Dim fileName As String</t>
  </si>
  <si>
    <t xml:space="preserve">    Set ws = ThisWorkbook.Sheets("Printable_Comparison")</t>
  </si>
  <si>
    <t xml:space="preserve">    savePath = ThisWorkbook.Path &amp; "\"</t>
  </si>
  <si>
    <t xml:space="preserve">    fileName = "CreditCard_Comparison_" &amp; Format(Date, "YYYY-MM-DD")</t>
  </si>
  <si>
    <t xml:space="preserve">    ' Export US Letter</t>
  </si>
  <si>
    <t xml:space="preserve">    ws.PageSetup.PaperSize = xlPaperLetter</t>
  </si>
  <si>
    <t xml:space="preserve">    ws.ExportAsFixedFormat Type:=xlTypePDF, _</t>
  </si>
  <si>
    <t xml:space="preserve">        Filename:=savePath &amp; fileName &amp; "_USLetter.pdf", _</t>
  </si>
  <si>
    <t xml:space="preserve">        Quality:=xlQualityStandard</t>
  </si>
  <si>
    <t xml:space="preserve">    ' Export A4</t>
  </si>
  <si>
    <t xml:space="preserve">    ws.PageSetup.PaperSize = xlPaperA4</t>
  </si>
  <si>
    <t xml:space="preserve">        Filename:=savePath &amp; fileName &amp; "_A4.pdf", _</t>
  </si>
  <si>
    <t xml:space="preserve">    MsgBox "PDFs exported successfully to: " &amp; savePath, vbInformation</t>
  </si>
  <si>
    <t>End Sub</t>
  </si>
  <si>
    <t>'=== MACRO: HighlightTop3 ===</t>
  </si>
  <si>
    <t>Purpose: Highlights the top 3 cards by WeightedScore with gold, silver, bronze colors</t>
  </si>
  <si>
    <t>Sub HighlightTop3()</t>
  </si>
  <si>
    <t xml:space="preserve">    Dim rng As Range</t>
  </si>
  <si>
    <t xml:space="preserve">    Dim cell As Range</t>
  </si>
  <si>
    <t xml:space="preserve">    Dim rank As Integer</t>
  </si>
  <si>
    <t xml:space="preserve">    Set ws = ThisWorkbook.Sheets("Calc")</t>
  </si>
  <si>
    <t xml:space="preserve">    Set rng = ws.Range("U5:U8") ' Rank column</t>
  </si>
  <si>
    <t xml:space="preserve">    ' Clear existing highlights</t>
  </si>
  <si>
    <t xml:space="preserve">    ws.Range("B5:U8").Interior.ColorIndex = xlNone</t>
  </si>
  <si>
    <t xml:space="preserve">    For Each cell In rng</t>
  </si>
  <si>
    <t xml:space="preserve">        rank = cell.Value</t>
  </si>
  <si>
    <t xml:space="preserve">        Select Case rank</t>
  </si>
  <si>
    <t xml:space="preserve">            Case 1</t>
  </si>
  <si>
    <t xml:space="preserve">                cell.EntireRow.Range("B1:U1").Interior.Color = RGB(255, 215, 0) ' Gold</t>
  </si>
  <si>
    <t xml:space="preserve">            Case 2</t>
  </si>
  <si>
    <t xml:space="preserve">                cell.EntireRow.Range("B1:U1").Interior.Color = RGB(192, 192, 192) ' Silver</t>
  </si>
  <si>
    <t xml:space="preserve">            Case 3</t>
  </si>
  <si>
    <t xml:space="preserve">                cell.EntireRow.Range("B1:U1").Interior.Color = RGB(205, 127, 50) ' Bronze</t>
  </si>
  <si>
    <t xml:space="preserve">        End Select</t>
  </si>
  <si>
    <t xml:space="preserve">    Next cell</t>
  </si>
  <si>
    <t xml:space="preserve">    MsgBox "Top 3 cards highlighted!", vbInformation</t>
  </si>
  <si>
    <t>'=== MACRO: ResetSampleData ===</t>
  </si>
  <si>
    <t>Purpose: Restores the original 4-card sample dataset</t>
  </si>
  <si>
    <t>Sub ResetSampleData()</t>
  </si>
  <si>
    <t xml:space="preserve">    Dim response As VbMsgBoxResult</t>
  </si>
  <si>
    <t xml:space="preserve">    response = MsgBox("This will reset all card data to the original sample. Continue?", _</t>
  </si>
  <si>
    <t xml:space="preserve">                      vbYesNo + vbQuestion, "Reset Data")</t>
  </si>
  <si>
    <t xml:space="preserve">    If response = vbNo Then Exit Sub</t>
  </si>
  <si>
    <t xml:space="preserve">    Set ws = ThisWorkbook.Sheets("Cards_DB")</t>
  </si>
  <si>
    <t xml:space="preserve">    ' Clear existing data (keep headers)</t>
  </si>
  <si>
    <t xml:space="preserve">    ws.Range("A2:U100").ClearContents</t>
  </si>
  <si>
    <t xml:space="preserve">    ' Restore sample data</t>
  </si>
  <si>
    <t xml:space="preserve">    ' Card 1: TravelRewardsCo Platinum</t>
  </si>
  <si>
    <t xml:space="preserve">    ws.Range("A2").Value = 1</t>
  </si>
  <si>
    <t xml:space="preserve">    ws.Range("B2").Value = "TravelRewardsCo"</t>
  </si>
  <si>
    <t xml:space="preserve">    ws.Range("C2").Value = "Platinum"</t>
  </si>
  <si>
    <t xml:space="preserve">    ws.Range("D2").Value = 18.99</t>
  </si>
  <si>
    <t xml:space="preserve">    ws.Range("E2").Value = 0</t>
  </si>
  <si>
    <t xml:space="preserve">    ws.Range("F2").Value = 12</t>
  </si>
  <si>
    <t xml:space="preserve">    ws.Range("G2").Value = 19.99</t>
  </si>
  <si>
    <t xml:space="preserve">    ws.Range("H2").Value = 29.99</t>
  </si>
  <si>
    <t xml:space="preserve">    ws.Range("I2").Value = 95</t>
  </si>
  <si>
    <t xml:space="preserve">    ws.Range("J2").Value = 0</t>
  </si>
  <si>
    <t xml:space="preserve">    ws.Range("K2").Value = 39</t>
  </si>
  <si>
    <t xml:space="preserve">    ws.Range("L2").Value = "Travel"</t>
  </si>
  <si>
    <t xml:space="preserve">    ws.Range("M2").Value = 0.03</t>
  </si>
  <si>
    <t xml:space="preserve">    ws.Range("N2").Value = 1500</t>
  </si>
  <si>
    <t xml:space="preserve">    ws.Range("O2").Value = "$500 after $3000 spend"</t>
  </si>
  <si>
    <t xml:space="preserve">    ws.Range("P2").Value = 4</t>
  </si>
  <si>
    <t xml:space="preserve">    ws.Range("Q2").Value = "Lounge Access, Trip Insurance, Rental Car Insurance, Concierge"</t>
  </si>
  <si>
    <t xml:space="preserve">    ws.Range("R2").Value = 720</t>
  </si>
  <si>
    <t xml:space="preserve">    ws.Range("S2").Value = 5000</t>
  </si>
  <si>
    <t xml:space="preserve">    ws.Range("T2").Value = "https://travelrewardsco.com/platinum"</t>
  </si>
  <si>
    <t xml:space="preserve">    ws.Range("U2").Value = "Best for frequent travelers"</t>
  </si>
  <si>
    <t xml:space="preserve">    ' Card 2: CashbackSaver Standard</t>
  </si>
  <si>
    <t xml:space="preserve">    ws.Range("A3").Value = 2</t>
  </si>
  <si>
    <t xml:space="preserve">    ws.Range("B3").Value = "CashbackSaver"</t>
  </si>
  <si>
    <t xml:space="preserve">    ws.Range("C3").Value = "Standard"</t>
  </si>
  <si>
    <t xml:space="preserve">    ws.Range("D3").Value = 22.99</t>
  </si>
  <si>
    <t xml:space="preserve">    ws.Range("E3").Value = 0</t>
  </si>
  <si>
    <t xml:space="preserve">    ws.Range("F3").Value = 0</t>
  </si>
  <si>
    <t xml:space="preserve">    ws.Range("G3").Value = 24.99</t>
  </si>
  <si>
    <t xml:space="preserve">    ws.Range("H3").Value = 29.99</t>
  </si>
  <si>
    <t xml:space="preserve">    ws.Range("I3").Value = 0</t>
  </si>
  <si>
    <t xml:space="preserve">    ws.Range("J3").Value = 3</t>
  </si>
  <si>
    <t xml:space="preserve">    ws.Range("K3").Value = 35</t>
  </si>
  <si>
    <t xml:space="preserve">    ws.Range("L3").Value = "Cashback"</t>
  </si>
  <si>
    <t xml:space="preserve">    ws.Range("M3").Value = 0.02</t>
  </si>
  <si>
    <t xml:space="preserve">    ws.Range("N3").Value = 0</t>
  </si>
  <si>
    <t xml:space="preserve">    ws.Range("O3").Value = "$100 after $500 spend"</t>
  </si>
  <si>
    <t xml:space="preserve">    ws.Range("P3").Value = 1</t>
  </si>
  <si>
    <t xml:space="preserve">    ws.Range("Q3").Value = "Purchase Protection"</t>
  </si>
  <si>
    <t xml:space="preserve">    ws.Range("R3").Value = 650</t>
  </si>
  <si>
    <t xml:space="preserve">    ws.Range("S3").Value = 1000</t>
  </si>
  <si>
    <t xml:space="preserve">    ws.Range("T3").Value = "https://cashbacksaver.com/standard"</t>
  </si>
  <si>
    <t xml:space="preserve">    ws.Range("U3").Value = "No annual fee option"</t>
  </si>
  <si>
    <t xml:space="preserve">    ' Card 3: LowInterestCard Basic</t>
  </si>
  <si>
    <t xml:space="preserve">    ws.Range("A4").Value = 3</t>
  </si>
  <si>
    <t xml:space="preserve">    ws.Range("B4").Value = "LowInterestCard"</t>
  </si>
  <si>
    <t xml:space="preserve">    ws.Range("C4").Value = "Basic"</t>
  </si>
  <si>
    <t xml:space="preserve">    ws.Range("D4").Value = 14.99</t>
  </si>
  <si>
    <t xml:space="preserve">    ws.Range("E4").Value = 0</t>
  </si>
  <si>
    <t xml:space="preserve">    ws.Range("F4").Value = 0</t>
  </si>
  <si>
    <t xml:space="preserve">    ws.Range("G4").Value = 15.99</t>
  </si>
  <si>
    <t xml:space="preserve">    ws.Range("H4").Value = 24.99</t>
  </si>
  <si>
    <t xml:space="preserve">    ws.Range("I4").Value = 0</t>
  </si>
  <si>
    <t xml:space="preserve">    ws.Range("J4").Value = 3</t>
  </si>
  <si>
    <t xml:space="preserve">    ws.Range("K4").Value = 29</t>
  </si>
  <si>
    <t xml:space="preserve">    ws.Range("L4").Value = "Points"</t>
  </si>
  <si>
    <t xml:space="preserve">    ws.Range("M4").Value = 0.005</t>
  </si>
  <si>
    <t xml:space="preserve">    ws.Range("N4").Value = 0</t>
  </si>
  <si>
    <t xml:space="preserve">    ws.Range("O4").Value = "None"</t>
  </si>
  <si>
    <t xml:space="preserve">    ws.Range("P4").Value = 0</t>
  </si>
  <si>
    <t xml:space="preserve">    ws.Range("Q4").Value = ""</t>
  </si>
  <si>
    <t xml:space="preserve">    ws.Range("R4").Value = 600</t>
  </si>
  <si>
    <t xml:space="preserve">    ws.Range("S4").Value = 500</t>
  </si>
  <si>
    <t xml:space="preserve">    ws.Range("T4").Value = "https://lowinterestcard.com/basic"</t>
  </si>
  <si>
    <t xml:space="preserve">    ws.Range("U4").Value = "Best for carrying balance"</t>
  </si>
  <si>
    <t xml:space="preserve">    ' Card 4: BalanceXferPro Transfer Plus</t>
  </si>
  <si>
    <t xml:space="preserve">    ws.Range("A5").Value = 4</t>
  </si>
  <si>
    <t xml:space="preserve">    ws.Range("B5").Value = "BalanceXferPro"</t>
  </si>
  <si>
    <t xml:space="preserve">    ws.Range("C5").Value = "Transfer Plus"</t>
  </si>
  <si>
    <t xml:space="preserve">    ws.Range("D5").Value = 19.99</t>
  </si>
  <si>
    <t xml:space="preserve">    ws.Range("E5").Value = 0</t>
  </si>
  <si>
    <t xml:space="preserve">    ws.Range("F5").Value = 18</t>
  </si>
  <si>
    <t xml:space="preserve">    ws.Range("G5").Value = 0</t>
  </si>
  <si>
    <t xml:space="preserve">    ws.Range("H5").Value = 29.99</t>
  </si>
  <si>
    <t xml:space="preserve">    ws.Range("I5").Value = 39</t>
  </si>
  <si>
    <t xml:space="preserve">    ws.Range("J5").Value = 3</t>
  </si>
  <si>
    <t xml:space="preserve">    ws.Range("K5").Value = 35</t>
  </si>
  <si>
    <t xml:space="preserve">    ws.Range("L5").Value = "Cashback"</t>
  </si>
  <si>
    <t xml:space="preserve">    ws.Range("M5").Value = 0.01</t>
  </si>
  <si>
    <t xml:space="preserve">    ws.Range("N5").Value = 500</t>
  </si>
  <si>
    <t xml:space="preserve">    ws.Range("O5").Value = "$150 after $1000 spend"</t>
  </si>
  <si>
    <t xml:space="preserve">    ws.Range("P5").Value = 1</t>
  </si>
  <si>
    <t xml:space="preserve">    ws.Range("Q5").Value = "Balance Transfer Fee Waiver (first 60 days)"</t>
  </si>
  <si>
    <t xml:space="preserve">    ws.Range("R5").Value = 680</t>
  </si>
  <si>
    <t xml:space="preserve">    ws.Range("S5").Value = 2000</t>
  </si>
  <si>
    <t xml:space="preserve">    ws.Range("T5").Value = "https://balancexferpro.com/plus"</t>
  </si>
  <si>
    <t xml:space="preserve">    ws.Range("U5").Value = "0% APR on balance transfers for 18 months"</t>
  </si>
  <si>
    <t xml:space="preserve">    MsgBox "Sample data restored successfully!", vbInformation</t>
  </si>
  <si>
    <t>'=== HOW TO ADD MACROS TO THIS WORKBOOK ===</t>
  </si>
  <si>
    <t>1. Save this workbook as .xlsm (Excel Macro-Enabled Workbook)</t>
  </si>
  <si>
    <t>3. Insert &gt; Module</t>
  </si>
  <si>
    <t>4. Copy and paste the VBA code above</t>
  </si>
  <si>
    <t>5. Save and close VBA Editor</t>
  </si>
  <si>
    <t>6. Run macros via View &gt; Macros or Alt+F8</t>
  </si>
  <si>
    <t>'=== SECURITY NOTE ===</t>
  </si>
  <si>
    <t>Macros are disabled by default in Excel for security.</t>
  </si>
  <si>
    <t>To enable: File &gt; Options &gt; Trust Center &gt; Trust Center Settings &gt; Macro Settings</t>
  </si>
  <si>
    <t>For informational use only. Not financial or legal advice.</t>
  </si>
  <si>
    <t>© Credit Card Wind. All rights reserved.</t>
  </si>
  <si>
    <t>DISCLAIMER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</si>
</sst>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0.00&quot;%&quot;"/>
  </numFmts>
  <fonts count="31">
    <font>
      <sz val="11"/>
      <color theme="1"/>
      <name val="Calibri"/>
      <family val="2"/>
      <scheme val="minor"/>
    </font>
    <font>
      <b/>
      <sz val="28"/>
      <color rgb="FF2F5496"/>
      <name val="Calibri"/>
    </font>
    <font>
      <sz val="16"/>
      <color rgb="FF4472C4"/>
      <name val="Calibri"/>
    </font>
    <font>
      <i/>
      <sz val="14"/>
      <color rgb="FF666666"/>
      <name val="Calibri"/>
    </font>
    <font>
      <b/>
      <sz val="12"/>
      <name val="Calibri"/>
    </font>
    <font>
      <sz val="11"/>
      <name val="Calibri"/>
    </font>
    <font>
      <b/>
      <sz val="14"/>
      <color rgb="FF2F5496"/>
      <name val="Calibri"/>
    </font>
    <font>
      <i/>
      <sz val="10"/>
      <color rgb="FF999999"/>
      <name val="Calibri"/>
    </font>
    <font>
      <b/>
      <sz val="12"/>
      <color rgb="FFFFFFFF"/>
      <name val="Calibri"/>
    </font>
    <font>
      <b/>
      <sz val="24"/>
      <color rgb="FF2F5496"/>
      <name val="Calibri"/>
    </font>
    <font>
      <b/>
      <sz val="14"/>
      <color rgb="FF4472C4"/>
      <name val="Calibri"/>
    </font>
    <font>
      <b/>
      <sz val="11"/>
      <name val="Calibri"/>
    </font>
    <font>
      <sz val="10"/>
      <name val="Calibri"/>
    </font>
    <font>
      <b/>
      <sz val="10"/>
      <name val="Calibri"/>
    </font>
    <font>
      <i/>
      <sz val="9"/>
      <name val="Calibri"/>
    </font>
    <font>
      <b/>
      <sz val="20"/>
      <color rgb="FF2F5496"/>
      <name val="Calibri"/>
    </font>
    <font>
      <i/>
      <sz val="11"/>
      <color rgb="FF666666"/>
      <name val="Calibri"/>
    </font>
    <font>
      <b/>
      <sz val="9"/>
      <name val="Calibri"/>
    </font>
    <font>
      <b/>
      <sz val="11"/>
      <name val="Calibri"/>
    </font>
    <font>
      <b/>
      <sz val="11"/>
      <color rgb="FF2F5496"/>
      <name val="Calibri"/>
    </font>
    <font>
      <i/>
      <sz val="9"/>
      <color rgb="FF999999"/>
      <name val="Calibri"/>
    </font>
    <font>
      <sz val="9"/>
      <name val="Calibri"/>
    </font>
    <font>
      <i/>
      <sz val="9"/>
      <color rgb="FF666666"/>
      <name val="Calibri"/>
    </font>
    <font>
      <i/>
      <sz val="10"/>
      <color rgb="FF666666"/>
      <name val="Calibri"/>
    </font>
    <font>
      <b/>
      <sz val="11"/>
      <color rgb="FF2F5496"/>
      <name val="Calibri"/>
    </font>
    <font>
      <sz val="10"/>
      <name val="Consolas"/>
    </font>
    <font>
      <sz val="10"/>
      <color rgb="FF0000FF"/>
      <name val="Consolas"/>
    </font>
    <font>
      <sz val="10"/>
      <color rgb="FF008000"/>
      <name val="Consolas"/>
    </font>
    <font>
      <b/>
      <sz val="18"/>
      <color rgb="FF2F5496"/>
      <name val="Calibri"/>
    </font>
    <font>
      <b/>
      <sz val="12"/>
      <color rgb="FF2F5496"/>
      <name val="Calibri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2F5496"/>
        <bgColor rgb="FF2F5496"/>
      </patternFill>
    </fill>
    <fill>
      <patternFill patternType="solid">
        <fgColor rgb="FFFFFFCC"/>
        <bgColor rgb="FFFFFFCC"/>
      </patternFill>
    </fill>
    <fill>
      <patternFill patternType="solid">
        <fgColor rgb="FFD9E1F2"/>
        <bgColor rgb="FFD9E1F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9" fillId="0" borderId="0" xfId="0" applyFont="1"/>
    <xf numFmtId="0" fontId="1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vertical="center"/>
      <protection locked="0"/>
    </xf>
    <xf numFmtId="2" fontId="0" fillId="0" borderId="1" xfId="0" applyNumberFormat="1" applyBorder="1" applyAlignment="1" applyProtection="1">
      <alignment vertical="center"/>
      <protection locked="0"/>
    </xf>
    <xf numFmtId="164" fontId="0" fillId="0" borderId="1" xfId="0" applyNumberFormat="1" applyBorder="1" applyAlignment="1" applyProtection="1">
      <alignment vertical="center"/>
      <protection locked="0"/>
    </xf>
    <xf numFmtId="10" fontId="0" fillId="0" borderId="1" xfId="0" applyNumberFormat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10" fillId="0" borderId="0" xfId="0" applyFont="1"/>
    <xf numFmtId="0" fontId="11" fillId="0" borderId="0" xfId="0" applyFont="1" applyAlignment="1">
      <alignment horizontal="right"/>
    </xf>
    <xf numFmtId="16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1" fillId="0" borderId="0" xfId="0" applyFont="1"/>
    <xf numFmtId="1" fontId="0" fillId="3" borderId="1" xfId="0" applyNumberFormat="1" applyFill="1" applyBorder="1" applyProtection="1">
      <protection locked="0"/>
    </xf>
    <xf numFmtId="0" fontId="0" fillId="0" borderId="1" xfId="0" applyBorder="1"/>
    <xf numFmtId="2" fontId="0" fillId="0" borderId="1" xfId="0" applyNumberFormat="1" applyBorder="1"/>
    <xf numFmtId="164" fontId="0" fillId="0" borderId="1" xfId="0" applyNumberFormat="1" applyBorder="1"/>
    <xf numFmtId="10" fontId="0" fillId="0" borderId="1" xfId="0" applyNumberFormat="1" applyBorder="1"/>
    <xf numFmtId="0" fontId="13" fillId="0" borderId="0" xfId="0" applyFont="1"/>
    <xf numFmtId="0" fontId="14" fillId="0" borderId="0" xfId="0" applyFont="1"/>
    <xf numFmtId="0" fontId="17" fillId="0" borderId="0" xfId="0" applyFont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8" fillId="2" borderId="1" xfId="0" applyFont="1" applyFill="1" applyBorder="1" applyAlignment="1">
      <alignment horizontal="center"/>
    </xf>
    <xf numFmtId="0" fontId="13" fillId="4" borderId="1" xfId="0" applyFont="1" applyFill="1" applyBorder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0" borderId="0" xfId="0" applyFont="1" applyAlignment="1">
      <alignment horizontal="center"/>
    </xf>
    <xf numFmtId="0" fontId="0" fillId="0" borderId="0" xfId="0"/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0" fillId="5" borderId="0" xfId="0" applyFill="1"/>
    <xf numFmtId="0" fontId="30" fillId="6" borderId="0" xfId="0" applyFont="1" applyFill="1"/>
  </cellXfs>
  <cellStyles count="1">
    <cellStyle name="Normal" xfId="0" builtinId="0"/>
  </cellStyles>
  <dxfs count="5">
    <dxf>
      <fill>
        <patternFill patternType="solid">
          <fgColor rgb="FFFFC7CE"/>
          <bgColor rgb="FFFFC7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E2EFDA"/>
          <bgColor rgb="FFE2EFDA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C6EFCE"/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Net Annual Benefit by Card</a:t>
            </a:r>
          </a:p>
        </c:rich>
      </c:tx>
      <c:layout/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Dashboard_Charts!$C$5</c:f>
              <c:strCache>
                <c:ptCount val="1"/>
                <c:pt idx="0">
                  <c:v>Net Benefit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Dashboard_Charts!$B$6:$B$9</c:f>
              <c:strCache>
                <c:ptCount val="4"/>
                <c:pt idx="0">
                  <c:v>Platinum</c:v>
                </c:pt>
                <c:pt idx="1">
                  <c:v>Standard</c:v>
                </c:pt>
                <c:pt idx="2">
                  <c:v>Basic</c:v>
                </c:pt>
                <c:pt idx="3">
                  <c:v>Transfer Plus</c:v>
                </c:pt>
              </c:strCache>
            </c:strRef>
          </c:cat>
          <c:val>
            <c:numRef>
              <c:f>Dashboard_Charts!$C$6:$C$9</c:f>
              <c:numCache>
                <c:formatCode>"$"#,##0.00</c:formatCode>
                <c:ptCount val="4"/>
                <c:pt idx="0">
                  <c:v>-874.39999999999986</c:v>
                </c:pt>
                <c:pt idx="1">
                  <c:v>-1139.3999999999999</c:v>
                </c:pt>
                <c:pt idx="2">
                  <c:v>-839.4</c:v>
                </c:pt>
                <c:pt idx="3">
                  <c:v>-1118.3999999999999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47-49BF-B299-2CFF59368FD1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Credit Card</a:t>
                </a:r>
              </a:p>
            </c:rich>
          </c:tx>
          <c:layout/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Net Benefit ($)</a:t>
                </a:r>
              </a:p>
            </c:rich>
          </c:tx>
          <c:layout/>
          <c:overlay val="1"/>
        </c:title>
        <c:numFmt formatCode="&quot;$&quot;#,##0.0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Card Comparison: APR vs Annual Fee vs Net Benefit</a:t>
            </a:r>
          </a:p>
        </c:rich>
      </c:tx>
      <c:layout/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Dashboard_Charts!$D$5</c:f>
              <c:strCache>
                <c:ptCount val="1"/>
                <c:pt idx="0">
                  <c:v>Purchase APR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Dashboard_Charts!$B$6:$B$9</c:f>
              <c:strCache>
                <c:ptCount val="4"/>
                <c:pt idx="0">
                  <c:v>Platinum</c:v>
                </c:pt>
                <c:pt idx="1">
                  <c:v>Standard</c:v>
                </c:pt>
                <c:pt idx="2">
                  <c:v>Basic</c:v>
                </c:pt>
                <c:pt idx="3">
                  <c:v>Transfer Plus</c:v>
                </c:pt>
              </c:strCache>
            </c:strRef>
          </c:cat>
          <c:val>
            <c:numRef>
              <c:f>Dashboard_Charts!$D$6:$D$9</c:f>
              <c:numCache>
                <c:formatCode>0.00</c:formatCode>
                <c:ptCount val="4"/>
                <c:pt idx="0">
                  <c:v>18.989999999999998</c:v>
                </c:pt>
                <c:pt idx="1">
                  <c:v>22.99</c:v>
                </c:pt>
                <c:pt idx="2">
                  <c:v>14.99</c:v>
                </c:pt>
                <c:pt idx="3">
                  <c:v>19.989999999999998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D9-4CE5-8789-7C283B703D72}"/>
            </c:ext>
          </c:extLst>
        </c:ser>
        <c:ser>
          <c:idx val="1"/>
          <c:order val="1"/>
          <c:tx>
            <c:strRef>
              <c:f>Dashboard_Charts!$E$5</c:f>
              <c:strCache>
                <c:ptCount val="1"/>
                <c:pt idx="0">
                  <c:v>Annual Fee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Dashboard_Charts!$B$6:$B$9</c:f>
              <c:strCache>
                <c:ptCount val="4"/>
                <c:pt idx="0">
                  <c:v>Platinum</c:v>
                </c:pt>
                <c:pt idx="1">
                  <c:v>Standard</c:v>
                </c:pt>
                <c:pt idx="2">
                  <c:v>Basic</c:v>
                </c:pt>
                <c:pt idx="3">
                  <c:v>Transfer Plus</c:v>
                </c:pt>
              </c:strCache>
            </c:strRef>
          </c:cat>
          <c:val>
            <c:numRef>
              <c:f>Dashboard_Charts!$E$6:$E$9</c:f>
              <c:numCache>
                <c:formatCode>"$"#,##0.00</c:formatCode>
                <c:ptCount val="4"/>
                <c:pt idx="0">
                  <c:v>95</c:v>
                </c:pt>
                <c:pt idx="1">
                  <c:v>0</c:v>
                </c:pt>
                <c:pt idx="2">
                  <c:v>0</c:v>
                </c:pt>
                <c:pt idx="3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D9-4CE5-8789-7C283B703D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lineChart>
        <c:grouping val="standard"/>
        <c:varyColors val="1"/>
        <c:ser>
          <c:idx val="2"/>
          <c:order val="2"/>
          <c:tx>
            <c:strRef>
              <c:f>Dashboard_Charts!$C$5</c:f>
              <c:strCache>
                <c:ptCount val="1"/>
                <c:pt idx="0">
                  <c:v>Net Benefit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Dashboard_Charts!$B$6:$B$9</c:f>
              <c:strCache>
                <c:ptCount val="4"/>
                <c:pt idx="0">
                  <c:v>Platinum</c:v>
                </c:pt>
                <c:pt idx="1">
                  <c:v>Standard</c:v>
                </c:pt>
                <c:pt idx="2">
                  <c:v>Basic</c:v>
                </c:pt>
                <c:pt idx="3">
                  <c:v>Transfer Plus</c:v>
                </c:pt>
              </c:strCache>
            </c:strRef>
          </c:cat>
          <c:val>
            <c:numRef>
              <c:f>Dashboard_Charts!$C$6:$C$9</c:f>
              <c:numCache>
                <c:formatCode>"$"#,##0.00</c:formatCode>
                <c:ptCount val="4"/>
                <c:pt idx="0">
                  <c:v>-874.39999999999986</c:v>
                </c:pt>
                <c:pt idx="1">
                  <c:v>-1139.3999999999999</c:v>
                </c:pt>
                <c:pt idx="2">
                  <c:v>-839.4</c:v>
                </c:pt>
                <c:pt idx="3">
                  <c:v>-1118.3999999999999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41D9-4CE5-8789-7C283B703D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"/>
        <c:axId val="200"/>
      </c:line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APR (%) / Fee ($)</a:t>
                </a:r>
              </a:p>
            </c:rich>
          </c:tx>
          <c:layout/>
          <c:overlay val="1"/>
        </c:title>
        <c:numFmt formatCode="0.00" sourceLinked="1"/>
        <c:majorTickMark val="none"/>
        <c:minorTickMark val="none"/>
        <c:tickLblPos val="nextTo"/>
        <c:crossAx val="10"/>
        <c:crosses val="min"/>
        <c:crossBetween val="between"/>
      </c:valAx>
      <c:valAx>
        <c:axId val="200"/>
        <c:scaling>
          <c:orientation val="minMax"/>
        </c:scaling>
        <c:delete val="1"/>
        <c:axPos val="r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Net Benefit ($)</a:t>
                </a:r>
              </a:p>
            </c:rich>
          </c:tx>
          <c:layout/>
          <c:overlay val="1"/>
        </c:title>
        <c:numFmt formatCode="&quot;$&quot;#,##0.00" sourceLinked="1"/>
        <c:majorTickMark val="none"/>
        <c:minorTickMark val="none"/>
        <c:tickLblPos val="nextTo"/>
        <c:crossAx val="10"/>
        <c:crosses val="max"/>
        <c:crossBetween val="between"/>
      </c:valAx>
    </c:plotArea>
    <c:legend>
      <c:legendPos val="r"/>
      <c:layout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11</xdr:row>
      <xdr:rowOff>0</xdr:rowOff>
    </xdr:from>
    <xdr:ext cx="5400000" cy="36000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9</xdr:col>
      <xdr:colOff>0</xdr:colOff>
      <xdr:row>11</xdr:row>
      <xdr:rowOff>0</xdr:rowOff>
    </xdr:from>
    <xdr:ext cx="6480000" cy="3600000"/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id="1" name="CardsTable" displayName="CardsTable" ref="A1:U5">
  <autoFilter ref="A1:U5"/>
  <tableColumns count="21">
    <tableColumn id="1" name="CardID"/>
    <tableColumn id="2" name="Issuer"/>
    <tableColumn id="3" name="CardName"/>
    <tableColumn id="4" name="PurchaseAPR"/>
    <tableColumn id="5" name="IntroAPR"/>
    <tableColumn id="6" name="IntroMonths"/>
    <tableColumn id="7" name="BalanceTransferAPR"/>
    <tableColumn id="8" name="PenaltyAPR"/>
    <tableColumn id="9" name="AnnualFee"/>
    <tableColumn id="10" name="ForeignTxnFeePercent"/>
    <tableColumn id="11" name="LateFee"/>
    <tableColumn id="12" name="RewardType"/>
    <tableColumn id="13" name="RewardRate"/>
    <tableColumn id="14" name="RewardCap"/>
    <tableColumn id="15" name="BonusOffer"/>
    <tableColumn id="16" name="BenefitsCount"/>
    <tableColumn id="17" name="BenefitTags"/>
    <tableColumn id="18" name="CreditScoreReq"/>
    <tableColumn id="19" name="MinLimit"/>
    <tableColumn id="20" name="ApplyURL"/>
    <tableColumn id="21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9"/>
  <sheetViews>
    <sheetView tabSelected="1" topLeftCell="A61" workbookViewId="0">
      <selection activeCell="E85" sqref="E85"/>
    </sheetView>
  </sheetViews>
  <sheetFormatPr defaultRowHeight="15"/>
  <cols>
    <col min="1" max="1" width="3" customWidth="1"/>
    <col min="2" max="2" width="90" customWidth="1"/>
  </cols>
  <sheetData>
    <row r="2" spans="2:8" ht="23.25">
      <c r="B2" s="46" t="s">
        <v>0</v>
      </c>
      <c r="C2" s="47"/>
      <c r="D2" s="47"/>
      <c r="E2" s="47"/>
      <c r="F2" s="47"/>
      <c r="G2" s="47"/>
      <c r="H2" s="47"/>
    </row>
    <row r="4" spans="2:8" ht="15.75">
      <c r="B4" s="1" t="s">
        <v>1</v>
      </c>
    </row>
    <row r="5" spans="2:8">
      <c r="B5" s="2" t="s">
        <v>2</v>
      </c>
    </row>
    <row r="6" spans="2:8">
      <c r="B6" s="2" t="s">
        <v>3</v>
      </c>
    </row>
    <row r="7" spans="2:8">
      <c r="B7" s="2" t="s">
        <v>4</v>
      </c>
    </row>
    <row r="8" spans="2:8">
      <c r="B8" s="2" t="s">
        <v>5</v>
      </c>
    </row>
    <row r="10" spans="2:8" ht="15.75">
      <c r="B10" s="1" t="s">
        <v>6</v>
      </c>
    </row>
    <row r="11" spans="2:8">
      <c r="B11" s="2" t="s">
        <v>7</v>
      </c>
    </row>
    <row r="12" spans="2:8">
      <c r="B12" s="2" t="s">
        <v>8</v>
      </c>
    </row>
    <row r="13" spans="2:8">
      <c r="B13" s="2" t="s">
        <v>9</v>
      </c>
    </row>
    <row r="14" spans="2:8">
      <c r="B14" s="2" t="s">
        <v>10</v>
      </c>
    </row>
    <row r="15" spans="2:8">
      <c r="B15" s="2" t="s">
        <v>11</v>
      </c>
    </row>
    <row r="16" spans="2:8">
      <c r="B16" s="2" t="s">
        <v>12</v>
      </c>
    </row>
    <row r="17" spans="2:2">
      <c r="B17" s="2" t="s">
        <v>13</v>
      </c>
    </row>
    <row r="18" spans="2:2">
      <c r="B18" s="2" t="s">
        <v>14</v>
      </c>
    </row>
    <row r="20" spans="2:2" ht="15.75">
      <c r="B20" s="1" t="s">
        <v>15</v>
      </c>
    </row>
    <row r="21" spans="2:2">
      <c r="B21" s="2" t="s">
        <v>16</v>
      </c>
    </row>
    <row r="22" spans="2:2">
      <c r="B22" s="2" t="s">
        <v>17</v>
      </c>
    </row>
    <row r="23" spans="2:2">
      <c r="B23" s="2" t="s">
        <v>18</v>
      </c>
    </row>
    <row r="24" spans="2:2">
      <c r="B24" s="2" t="s">
        <v>19</v>
      </c>
    </row>
    <row r="25" spans="2:2">
      <c r="B25" s="2" t="s">
        <v>20</v>
      </c>
    </row>
    <row r="26" spans="2:2">
      <c r="B26" s="2" t="s">
        <v>21</v>
      </c>
    </row>
    <row r="28" spans="2:2" ht="15.75">
      <c r="B28" s="1" t="s">
        <v>22</v>
      </c>
    </row>
    <row r="29" spans="2:2">
      <c r="B29" s="2" t="s">
        <v>23</v>
      </c>
    </row>
    <row r="30" spans="2:2">
      <c r="B30" s="2" t="s">
        <v>24</v>
      </c>
    </row>
    <row r="31" spans="2:2">
      <c r="B31" s="2" t="s">
        <v>25</v>
      </c>
    </row>
    <row r="32" spans="2:2">
      <c r="B32" s="2" t="s">
        <v>26</v>
      </c>
    </row>
    <row r="33" spans="2:2">
      <c r="B33" s="2" t="s">
        <v>27</v>
      </c>
    </row>
    <row r="35" spans="2:2" ht="15.75">
      <c r="B35" s="1" t="s">
        <v>28</v>
      </c>
    </row>
    <row r="36" spans="2:2">
      <c r="B36" s="2" t="s">
        <v>29</v>
      </c>
    </row>
    <row r="37" spans="2:2">
      <c r="B37" s="2" t="s">
        <v>30</v>
      </c>
    </row>
    <row r="38" spans="2:2">
      <c r="B38" s="2" t="s">
        <v>31</v>
      </c>
    </row>
    <row r="39" spans="2:2">
      <c r="B39" s="2" t="s">
        <v>32</v>
      </c>
    </row>
    <row r="40" spans="2:2">
      <c r="B40" s="2"/>
    </row>
    <row r="41" spans="2:2">
      <c r="B41" s="2" t="s">
        <v>33</v>
      </c>
    </row>
    <row r="42" spans="2:2">
      <c r="B42" s="2" t="s">
        <v>34</v>
      </c>
    </row>
    <row r="43" spans="2:2">
      <c r="B43" s="2" t="s">
        <v>35</v>
      </c>
    </row>
    <row r="44" spans="2:2">
      <c r="B44" s="2"/>
    </row>
    <row r="45" spans="2:2">
      <c r="B45" s="2" t="s">
        <v>36</v>
      </c>
    </row>
    <row r="46" spans="2:2">
      <c r="B46" s="2" t="s">
        <v>37</v>
      </c>
    </row>
    <row r="47" spans="2:2">
      <c r="B47" s="2" t="s">
        <v>38</v>
      </c>
    </row>
    <row r="49" spans="2:2" ht="15.75">
      <c r="B49" s="1" t="s">
        <v>39</v>
      </c>
    </row>
    <row r="50" spans="2:2">
      <c r="B50" s="2" t="s">
        <v>40</v>
      </c>
    </row>
    <row r="51" spans="2:2">
      <c r="B51" s="2" t="s">
        <v>41</v>
      </c>
    </row>
    <row r="52" spans="2:2">
      <c r="B52" s="2" t="s">
        <v>42</v>
      </c>
    </row>
    <row r="53" spans="2:2">
      <c r="B53" s="2" t="s">
        <v>43</v>
      </c>
    </row>
    <row r="54" spans="2:2">
      <c r="B54" s="2" t="s">
        <v>44</v>
      </c>
    </row>
    <row r="55" spans="2:2">
      <c r="B55" s="2" t="s">
        <v>45</v>
      </c>
    </row>
    <row r="56" spans="2:2">
      <c r="B56" s="2" t="s">
        <v>46</v>
      </c>
    </row>
    <row r="57" spans="2:2">
      <c r="B57" s="2" t="s">
        <v>47</v>
      </c>
    </row>
    <row r="59" spans="2:2" ht="15.75">
      <c r="B59" s="1" t="s">
        <v>48</v>
      </c>
    </row>
    <row r="60" spans="2:2">
      <c r="B60" s="2" t="s">
        <v>49</v>
      </c>
    </row>
    <row r="61" spans="2:2">
      <c r="B61" s="2" t="s">
        <v>50</v>
      </c>
    </row>
    <row r="62" spans="2:2">
      <c r="B62" s="2" t="s">
        <v>51</v>
      </c>
    </row>
    <row r="63" spans="2:2">
      <c r="B63" s="2" t="s">
        <v>52</v>
      </c>
    </row>
    <row r="64" spans="2:2">
      <c r="B64" s="2" t="s">
        <v>53</v>
      </c>
    </row>
    <row r="65" spans="2:2">
      <c r="B65" s="2" t="s">
        <v>54</v>
      </c>
    </row>
    <row r="66" spans="2:2">
      <c r="B66" s="2" t="s">
        <v>55</v>
      </c>
    </row>
    <row r="68" spans="2:2" ht="15.75">
      <c r="B68" s="1" t="s">
        <v>56</v>
      </c>
    </row>
    <row r="69" spans="2:2">
      <c r="B69" s="2" t="s">
        <v>57</v>
      </c>
    </row>
    <row r="70" spans="2:2">
      <c r="B70" s="2" t="s">
        <v>58</v>
      </c>
    </row>
    <row r="71" spans="2:2">
      <c r="B71" s="2" t="s">
        <v>59</v>
      </c>
    </row>
    <row r="72" spans="2:2">
      <c r="B72" s="2" t="s">
        <v>60</v>
      </c>
    </row>
    <row r="73" spans="2:2">
      <c r="B73" s="2" t="s">
        <v>61</v>
      </c>
    </row>
    <row r="74" spans="2:2">
      <c r="B74" s="2" t="s">
        <v>62</v>
      </c>
    </row>
    <row r="76" spans="2:2" ht="15.75">
      <c r="B76" s="1" t="s">
        <v>63</v>
      </c>
    </row>
    <row r="77" spans="2:2">
      <c r="B77" s="2" t="s">
        <v>64</v>
      </c>
    </row>
    <row r="78" spans="2:2">
      <c r="B78" s="2" t="s">
        <v>65</v>
      </c>
    </row>
    <row r="79" spans="2:2">
      <c r="B79" s="2" t="s">
        <v>66</v>
      </c>
    </row>
    <row r="80" spans="2:2">
      <c r="B80" s="2" t="s">
        <v>67</v>
      </c>
    </row>
    <row r="81" spans="2:2">
      <c r="B81" s="2" t="s">
        <v>68</v>
      </c>
    </row>
    <row r="86" spans="2:2">
      <c r="B86" s="53" t="s">
        <v>419</v>
      </c>
    </row>
    <row r="87" spans="2:2">
      <c r="B87" s="52" t="s">
        <v>417</v>
      </c>
    </row>
    <row r="88" spans="2:2">
      <c r="B88" s="52"/>
    </row>
    <row r="89" spans="2:2">
      <c r="B89" s="52" t="s">
        <v>418</v>
      </c>
    </row>
  </sheetData>
  <mergeCells count="1">
    <mergeCell ref="B2:H2"/>
  </mergeCells>
  <pageMargins left="0.75" right="0.75" top="1" bottom="1" header="0.5" footer="0.5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30"/>
  <sheetViews>
    <sheetView workbookViewId="0"/>
  </sheetViews>
  <sheetFormatPr defaultRowHeight="15"/>
  <cols>
    <col min="1" max="1" width="5" customWidth="1"/>
    <col min="2" max="2" width="60" customWidth="1"/>
    <col min="3" max="3" width="5" customWidth="1"/>
  </cols>
  <sheetData>
    <row r="3" spans="2:2" ht="36">
      <c r="B3" s="48" t="s">
        <v>69</v>
      </c>
    </row>
    <row r="5" spans="2:2" ht="21">
      <c r="B5" s="3" t="s">
        <v>70</v>
      </c>
    </row>
    <row r="7" spans="2:2" ht="18.75">
      <c r="B7" s="4" t="s">
        <v>71</v>
      </c>
    </row>
    <row r="10" spans="2:2" ht="15.75">
      <c r="B10" s="5" t="s">
        <v>72</v>
      </c>
    </row>
    <row r="12" spans="2:2">
      <c r="B12" s="6" t="s">
        <v>73</v>
      </c>
    </row>
    <row r="13" spans="2:2">
      <c r="B13" s="6" t="s">
        <v>74</v>
      </c>
    </row>
    <row r="14" spans="2:2">
      <c r="B14" s="6" t="s">
        <v>75</v>
      </c>
    </row>
    <row r="15" spans="2:2">
      <c r="B15" s="6" t="s">
        <v>76</v>
      </c>
    </row>
    <row r="16" spans="2:2">
      <c r="B16" s="6" t="s">
        <v>77</v>
      </c>
    </row>
    <row r="17" spans="2:2">
      <c r="B17" s="6" t="s">
        <v>78</v>
      </c>
    </row>
    <row r="20" spans="2:2" ht="18.75">
      <c r="B20" s="7" t="s">
        <v>79</v>
      </c>
    </row>
    <row r="22" spans="2:2">
      <c r="B22" s="6" t="s">
        <v>80</v>
      </c>
    </row>
    <row r="23" spans="2:2">
      <c r="B23" s="6" t="s">
        <v>81</v>
      </c>
    </row>
    <row r="24" spans="2:2">
      <c r="B24" s="6" t="s">
        <v>82</v>
      </c>
    </row>
    <row r="25" spans="2:2">
      <c r="B25" s="6" t="s">
        <v>83</v>
      </c>
    </row>
    <row r="26" spans="2:2">
      <c r="B26" s="6" t="s">
        <v>84</v>
      </c>
    </row>
    <row r="27" spans="2:2">
      <c r="B27" s="6" t="s">
        <v>85</v>
      </c>
    </row>
    <row r="30" spans="2:2">
      <c r="B30" s="8" t="s">
        <v>86</v>
      </c>
    </row>
  </sheetData>
  <mergeCells count="1">
    <mergeCell ref="B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8" customWidth="1"/>
    <col min="2" max="3" width="15" customWidth="1"/>
    <col min="4" max="4" width="12" customWidth="1"/>
    <col min="5" max="5" width="10" customWidth="1"/>
    <col min="6" max="6" width="12" customWidth="1"/>
    <col min="7" max="7" width="18" customWidth="1"/>
    <col min="8" max="9" width="12" customWidth="1"/>
    <col min="10" max="10" width="18" customWidth="1"/>
    <col min="11" max="11" width="10" customWidth="1"/>
    <col min="12" max="14" width="12" customWidth="1"/>
    <col min="15" max="15" width="25" customWidth="1"/>
    <col min="16" max="16" width="14" customWidth="1"/>
    <col min="17" max="17" width="50" customWidth="1"/>
    <col min="18" max="18" width="15" customWidth="1"/>
    <col min="19" max="19" width="10" customWidth="1"/>
    <col min="20" max="20" width="35" customWidth="1"/>
    <col min="21" max="21" width="40" customWidth="1"/>
  </cols>
  <sheetData>
    <row r="1" spans="1:21" ht="31.5">
      <c r="A1" s="9" t="s">
        <v>87</v>
      </c>
      <c r="B1" s="9" t="s">
        <v>88</v>
      </c>
      <c r="C1" s="9" t="s">
        <v>89</v>
      </c>
      <c r="D1" s="9" t="s">
        <v>90</v>
      </c>
      <c r="E1" s="9" t="s">
        <v>91</v>
      </c>
      <c r="F1" s="9" t="s">
        <v>92</v>
      </c>
      <c r="G1" s="9" t="s">
        <v>93</v>
      </c>
      <c r="H1" s="9" t="s">
        <v>94</v>
      </c>
      <c r="I1" s="9" t="s">
        <v>95</v>
      </c>
      <c r="J1" s="9" t="s">
        <v>96</v>
      </c>
      <c r="K1" s="9" t="s">
        <v>97</v>
      </c>
      <c r="L1" s="9" t="s">
        <v>98</v>
      </c>
      <c r="M1" s="9" t="s">
        <v>99</v>
      </c>
      <c r="N1" s="9" t="s">
        <v>100</v>
      </c>
      <c r="O1" s="9" t="s">
        <v>101</v>
      </c>
      <c r="P1" s="9" t="s">
        <v>102</v>
      </c>
      <c r="Q1" s="9" t="s">
        <v>103</v>
      </c>
      <c r="R1" s="9" t="s">
        <v>104</v>
      </c>
      <c r="S1" s="9" t="s">
        <v>105</v>
      </c>
      <c r="T1" s="9" t="s">
        <v>106</v>
      </c>
      <c r="U1" s="9" t="s">
        <v>107</v>
      </c>
    </row>
    <row r="2" spans="1:21">
      <c r="A2" s="10">
        <v>1</v>
      </c>
      <c r="B2" s="10" t="s">
        <v>108</v>
      </c>
      <c r="C2" s="10" t="s">
        <v>109</v>
      </c>
      <c r="D2" s="11">
        <v>18.989999999999998</v>
      </c>
      <c r="E2" s="11">
        <v>0</v>
      </c>
      <c r="F2" s="10">
        <v>12</v>
      </c>
      <c r="G2" s="11">
        <v>19.989999999999998</v>
      </c>
      <c r="H2" s="11">
        <v>29.99</v>
      </c>
      <c r="I2" s="12">
        <v>95</v>
      </c>
      <c r="J2" s="11">
        <v>0</v>
      </c>
      <c r="K2" s="12">
        <v>39</v>
      </c>
      <c r="L2" s="10" t="s">
        <v>110</v>
      </c>
      <c r="M2" s="13">
        <v>0.03</v>
      </c>
      <c r="N2" s="12">
        <v>1500</v>
      </c>
      <c r="O2" s="10" t="s">
        <v>111</v>
      </c>
      <c r="P2" s="10">
        <v>4</v>
      </c>
      <c r="Q2" s="10" t="s">
        <v>112</v>
      </c>
      <c r="R2" s="10">
        <v>720</v>
      </c>
      <c r="S2" s="12">
        <v>5000</v>
      </c>
      <c r="T2" s="10" t="s">
        <v>113</v>
      </c>
      <c r="U2" s="10" t="s">
        <v>114</v>
      </c>
    </row>
    <row r="3" spans="1:21">
      <c r="A3" s="10">
        <v>2</v>
      </c>
      <c r="B3" s="10" t="s">
        <v>115</v>
      </c>
      <c r="C3" s="10" t="s">
        <v>116</v>
      </c>
      <c r="D3" s="11">
        <v>22.99</v>
      </c>
      <c r="E3" s="11">
        <v>0</v>
      </c>
      <c r="F3" s="10">
        <v>0</v>
      </c>
      <c r="G3" s="11">
        <v>24.99</v>
      </c>
      <c r="H3" s="11">
        <v>29.99</v>
      </c>
      <c r="I3" s="12">
        <v>0</v>
      </c>
      <c r="J3" s="11">
        <v>3</v>
      </c>
      <c r="K3" s="12">
        <v>35</v>
      </c>
      <c r="L3" s="10" t="s">
        <v>117</v>
      </c>
      <c r="M3" s="13">
        <v>0.02</v>
      </c>
      <c r="N3" s="12">
        <v>0</v>
      </c>
      <c r="O3" s="10" t="s">
        <v>118</v>
      </c>
      <c r="P3" s="10">
        <v>1</v>
      </c>
      <c r="Q3" s="10" t="s">
        <v>119</v>
      </c>
      <c r="R3" s="10">
        <v>650</v>
      </c>
      <c r="S3" s="12">
        <v>1000</v>
      </c>
      <c r="T3" s="10" t="s">
        <v>120</v>
      </c>
      <c r="U3" s="10" t="s">
        <v>121</v>
      </c>
    </row>
    <row r="4" spans="1:21">
      <c r="A4" s="10">
        <v>3</v>
      </c>
      <c r="B4" s="10" t="s">
        <v>122</v>
      </c>
      <c r="C4" s="10" t="s">
        <v>123</v>
      </c>
      <c r="D4" s="11">
        <v>14.99</v>
      </c>
      <c r="E4" s="11">
        <v>0</v>
      </c>
      <c r="F4" s="10">
        <v>0</v>
      </c>
      <c r="G4" s="11">
        <v>15.99</v>
      </c>
      <c r="H4" s="11">
        <v>24.99</v>
      </c>
      <c r="I4" s="12">
        <v>0</v>
      </c>
      <c r="J4" s="11">
        <v>3</v>
      </c>
      <c r="K4" s="12">
        <v>29</v>
      </c>
      <c r="L4" s="10" t="s">
        <v>124</v>
      </c>
      <c r="M4" s="13">
        <v>5.0000000000000001E-3</v>
      </c>
      <c r="N4" s="12">
        <v>0</v>
      </c>
      <c r="O4" s="10" t="s">
        <v>125</v>
      </c>
      <c r="P4" s="10">
        <v>0</v>
      </c>
      <c r="Q4" s="10"/>
      <c r="R4" s="10">
        <v>600</v>
      </c>
      <c r="S4" s="12">
        <v>500</v>
      </c>
      <c r="T4" s="10" t="s">
        <v>126</v>
      </c>
      <c r="U4" s="10" t="s">
        <v>127</v>
      </c>
    </row>
    <row r="5" spans="1:21">
      <c r="A5" s="10">
        <v>4</v>
      </c>
      <c r="B5" s="10" t="s">
        <v>128</v>
      </c>
      <c r="C5" s="10" t="s">
        <v>129</v>
      </c>
      <c r="D5" s="11">
        <v>19.989999999999998</v>
      </c>
      <c r="E5" s="11">
        <v>0</v>
      </c>
      <c r="F5" s="10">
        <v>18</v>
      </c>
      <c r="G5" s="11">
        <v>0</v>
      </c>
      <c r="H5" s="11">
        <v>29.99</v>
      </c>
      <c r="I5" s="12">
        <v>39</v>
      </c>
      <c r="J5" s="11">
        <v>3</v>
      </c>
      <c r="K5" s="12">
        <v>35</v>
      </c>
      <c r="L5" s="10" t="s">
        <v>117</v>
      </c>
      <c r="M5" s="13">
        <v>0.01</v>
      </c>
      <c r="N5" s="12">
        <v>500</v>
      </c>
      <c r="O5" s="10" t="s">
        <v>130</v>
      </c>
      <c r="P5" s="10">
        <v>1</v>
      </c>
      <c r="Q5" s="10" t="s">
        <v>131</v>
      </c>
      <c r="R5" s="10">
        <v>680</v>
      </c>
      <c r="S5" s="12">
        <v>2000</v>
      </c>
      <c r="T5" s="10" t="s">
        <v>132</v>
      </c>
      <c r="U5" s="10" t="s">
        <v>133</v>
      </c>
    </row>
    <row r="6" spans="1:2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spans="1:2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spans="1:2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</sheetData>
  <sheetProtection password="E2F1" sheet="1" formatColumns="0" formatRows="0"/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8"/>
  <sheetViews>
    <sheetView workbookViewId="0"/>
  </sheetViews>
  <sheetFormatPr defaultRowHeight="15"/>
  <cols>
    <col min="1" max="1" width="3" customWidth="1"/>
    <col min="2" max="2" width="35" customWidth="1"/>
    <col min="3" max="3" width="20" customWidth="1"/>
    <col min="4" max="5" width="15" customWidth="1"/>
  </cols>
  <sheetData>
    <row r="2" spans="2:5" ht="31.5">
      <c r="B2" s="49" t="s">
        <v>134</v>
      </c>
      <c r="C2" s="47"/>
      <c r="D2" s="47"/>
      <c r="E2" s="47"/>
    </row>
    <row r="4" spans="2:5" ht="18.75">
      <c r="B4" s="15" t="s">
        <v>135</v>
      </c>
    </row>
    <row r="6" spans="2:5">
      <c r="B6" s="16" t="s">
        <v>136</v>
      </c>
      <c r="C6" s="17">
        <v>12000</v>
      </c>
    </row>
    <row r="7" spans="2:5">
      <c r="B7" s="16" t="s">
        <v>137</v>
      </c>
      <c r="C7" s="17">
        <v>500</v>
      </c>
    </row>
    <row r="8" spans="2:5">
      <c r="B8" s="16" t="s">
        <v>138</v>
      </c>
      <c r="C8" s="18" t="s">
        <v>139</v>
      </c>
    </row>
    <row r="11" spans="2:5" ht="18.75">
      <c r="B11" s="15" t="s">
        <v>140</v>
      </c>
    </row>
    <row r="13" spans="2:5">
      <c r="B13" s="16" t="s">
        <v>141</v>
      </c>
      <c r="C13" s="18" t="s">
        <v>142</v>
      </c>
    </row>
    <row r="16" spans="2:5" ht="18.75">
      <c r="B16" s="15" t="s">
        <v>143</v>
      </c>
    </row>
    <row r="18" spans="2:3">
      <c r="B18" s="19" t="s">
        <v>144</v>
      </c>
      <c r="C18" s="18" t="s">
        <v>145</v>
      </c>
    </row>
    <row r="19" spans="2:3">
      <c r="B19" s="16" t="s">
        <v>146</v>
      </c>
      <c r="C19" s="20">
        <v>10</v>
      </c>
    </row>
    <row r="22" spans="2:3" ht="18.75">
      <c r="B22" s="15" t="s">
        <v>147</v>
      </c>
    </row>
    <row r="24" spans="2:3">
      <c r="B24" s="2" t="s">
        <v>148</v>
      </c>
    </row>
    <row r="25" spans="2:3">
      <c r="B25" s="2" t="s">
        <v>149</v>
      </c>
    </row>
    <row r="26" spans="2:3">
      <c r="B26" s="2" t="s">
        <v>150</v>
      </c>
    </row>
    <row r="27" spans="2:3">
      <c r="B27" s="2" t="s">
        <v>151</v>
      </c>
    </row>
    <row r="28" spans="2:3">
      <c r="B28" s="2" t="s">
        <v>152</v>
      </c>
    </row>
  </sheetData>
  <sheetProtection password="9538" sheet="1"/>
  <mergeCells count="1">
    <mergeCell ref="B2:E2"/>
  </mergeCells>
  <dataValidations count="2">
    <dataValidation type="list" allowBlank="1" errorTitle="Invalid Selection" error="Please select from the list" promptTitle="Primary Use" prompt="Select your primary card use" sqref="C13">
      <formula1>"Everyday,Travel,Balance Transfer,Low Interest"</formula1>
    </dataValidation>
    <dataValidation type="list" allowBlank="1" sqref="C18">
      <formula1>"Yes,No"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29"/>
  <sheetViews>
    <sheetView workbookViewId="0">
      <pane xSplit="1" ySplit="4" topLeftCell="B5" activePane="bottomRight" state="frozen"/>
      <selection pane="topRight"/>
      <selection pane="bottomLeft"/>
      <selection pane="bottomRight"/>
    </sheetView>
  </sheetViews>
  <sheetFormatPr defaultRowHeight="15"/>
  <cols>
    <col min="1" max="1" width="3" customWidth="1"/>
    <col min="2" max="2" width="8" customWidth="1"/>
    <col min="3" max="3" width="18" customWidth="1"/>
    <col min="4" max="4" width="15" customWidth="1"/>
    <col min="5" max="8" width="12" customWidth="1"/>
    <col min="9" max="9" width="18" customWidth="1"/>
    <col min="10" max="10" width="14" customWidth="1"/>
    <col min="11" max="11" width="15" customWidth="1"/>
    <col min="12" max="12" width="18" customWidth="1"/>
    <col min="13" max="13" width="20" customWidth="1"/>
    <col min="14" max="14" width="14" customWidth="1"/>
    <col min="15" max="15" width="16" customWidth="1"/>
    <col min="16" max="16" width="18" customWidth="1"/>
    <col min="17" max="17" width="12" customWidth="1"/>
    <col min="18" max="18" width="14" customWidth="1"/>
    <col min="19" max="19" width="12" customWidth="1"/>
    <col min="20" max="20" width="14" customWidth="1"/>
    <col min="21" max="21" width="8" customWidth="1"/>
  </cols>
  <sheetData>
    <row r="2" spans="2:21" ht="31.5">
      <c r="B2" s="49" t="s">
        <v>153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4" spans="2:21" ht="31.5">
      <c r="B4" s="9" t="s">
        <v>87</v>
      </c>
      <c r="C4" s="9" t="s">
        <v>89</v>
      </c>
      <c r="D4" s="9" t="s">
        <v>88</v>
      </c>
      <c r="E4" s="9" t="s">
        <v>90</v>
      </c>
      <c r="F4" s="9" t="s">
        <v>95</v>
      </c>
      <c r="G4" s="9" t="s">
        <v>99</v>
      </c>
      <c r="H4" s="9" t="s">
        <v>100</v>
      </c>
      <c r="I4" s="9" t="s">
        <v>96</v>
      </c>
      <c r="J4" s="9" t="s">
        <v>102</v>
      </c>
      <c r="K4" s="9" t="s">
        <v>154</v>
      </c>
      <c r="L4" s="9" t="s">
        <v>155</v>
      </c>
      <c r="M4" s="9" t="s">
        <v>156</v>
      </c>
      <c r="N4" s="9" t="s">
        <v>157</v>
      </c>
      <c r="O4" s="9" t="s">
        <v>158</v>
      </c>
      <c r="P4" s="9" t="s">
        <v>159</v>
      </c>
      <c r="Q4" s="9" t="s">
        <v>160</v>
      </c>
      <c r="R4" s="9" t="s">
        <v>161</v>
      </c>
      <c r="S4" s="9" t="s">
        <v>162</v>
      </c>
      <c r="T4" s="9" t="s">
        <v>163</v>
      </c>
      <c r="U4" s="9" t="s">
        <v>164</v>
      </c>
    </row>
    <row r="5" spans="2:21">
      <c r="B5" s="21">
        <f>Cards_DB!A2</f>
        <v>1</v>
      </c>
      <c r="C5" s="21" t="str">
        <f>Cards_DB!C2</f>
        <v>Platinum</v>
      </c>
      <c r="D5" s="21" t="str">
        <f>Cards_DB!B2</f>
        <v>TravelRewardsCo</v>
      </c>
      <c r="E5" s="22">
        <f>Cards_DB!D2</f>
        <v>18.989999999999998</v>
      </c>
      <c r="F5" s="23">
        <f>Cards_DB!I2</f>
        <v>95</v>
      </c>
      <c r="G5" s="24">
        <f>Cards_DB!M2</f>
        <v>0.03</v>
      </c>
      <c r="H5" s="23">
        <f>Cards_DB!N2</f>
        <v>1500</v>
      </c>
      <c r="I5" s="22">
        <f>Cards_DB!J2</f>
        <v>0</v>
      </c>
      <c r="J5" s="21">
        <f>Cards_DB!P2</f>
        <v>4</v>
      </c>
      <c r="K5" s="18" t="s">
        <v>145</v>
      </c>
      <c r="L5" s="23">
        <f>MonthlyAvgBalance*12*(E5/100)</f>
        <v>1139.3999999999999</v>
      </c>
      <c r="M5" s="23">
        <f>AnnualSpend*G5</f>
        <v>360</v>
      </c>
      <c r="N5" s="23">
        <f>IF(H5&gt;0,MIN(M5,H5),M5)</f>
        <v>360</v>
      </c>
      <c r="O5" s="23">
        <f>IF(K5="Yes",AnnualSpend*(ForeignSpendPct/100)*(I5/100),0)</f>
        <v>0</v>
      </c>
      <c r="P5" s="23">
        <f>N5-F5-L5-O5</f>
        <v>-874.39999999999986</v>
      </c>
      <c r="Q5" s="22">
        <f>IF(MAX($E$5:$E$8)-MIN($E$5:$E$8)=0,1,1-((E5-MIN($E$5:$E$8))/(MAX($E$5:$E$8)-MIN($E$5:$E$8))))</f>
        <v>0.50000000000000011</v>
      </c>
      <c r="R5" s="22">
        <f>IF(MAX($G$5:$G$8)-MIN($G$5:$G$8)=0,1,(G5-MIN($G$5:$G$8))/(MAX($G$5:$G$8)-MIN($G$5:$G$8)))</f>
        <v>1</v>
      </c>
      <c r="S5" s="22">
        <f>IF(MAX($F$5:$F$8)-MIN($F$5:$F$8)=0,1,1-((F5-MIN($F$5:$F$8))/(MAX($F$5:$F$8)-MIN($F$5:$F$8))))</f>
        <v>0</v>
      </c>
      <c r="T5" s="22">
        <f>Q5*0.25+R5*0.4+S5*0.2+(J5/5)*0.15</f>
        <v>0.64500000000000002</v>
      </c>
      <c r="U5" s="21">
        <f>RANK(T5,$T$5:$T$8,0)</f>
        <v>1</v>
      </c>
    </row>
    <row r="6" spans="2:21">
      <c r="B6" s="21">
        <f>Cards_DB!A3</f>
        <v>2</v>
      </c>
      <c r="C6" s="21" t="str">
        <f>Cards_DB!C3</f>
        <v>Standard</v>
      </c>
      <c r="D6" s="21" t="str">
        <f>Cards_DB!B3</f>
        <v>CashbackSaver</v>
      </c>
      <c r="E6" s="22">
        <f>Cards_DB!D3</f>
        <v>22.99</v>
      </c>
      <c r="F6" s="23">
        <f>Cards_DB!I3</f>
        <v>0</v>
      </c>
      <c r="G6" s="24">
        <f>Cards_DB!M3</f>
        <v>0.02</v>
      </c>
      <c r="H6" s="23">
        <f>Cards_DB!N3</f>
        <v>0</v>
      </c>
      <c r="I6" s="22">
        <f>Cards_DB!J3</f>
        <v>3</v>
      </c>
      <c r="J6" s="21">
        <f>Cards_DB!P3</f>
        <v>1</v>
      </c>
      <c r="K6" s="18" t="s">
        <v>145</v>
      </c>
      <c r="L6" s="23">
        <f>MonthlyAvgBalance*12*(E6/100)</f>
        <v>1379.3999999999999</v>
      </c>
      <c r="M6" s="23">
        <f>AnnualSpend*G6</f>
        <v>240</v>
      </c>
      <c r="N6" s="23">
        <f>IF(H6&gt;0,MIN(M6,H6),M6)</f>
        <v>240</v>
      </c>
      <c r="O6" s="23">
        <f>IF(K6="Yes",AnnualSpend*(ForeignSpendPct/100)*(I6/100),0)</f>
        <v>0</v>
      </c>
      <c r="P6" s="23">
        <f>N6-F6-L6-O6</f>
        <v>-1139.3999999999999</v>
      </c>
      <c r="Q6" s="22">
        <f>IF(MAX($E$5:$E$8)-MIN($E$5:$E$8)=0,1,1-((E6-MIN($E$5:$E$8))/(MAX($E$5:$E$8)-MIN($E$5:$E$8))))</f>
        <v>0</v>
      </c>
      <c r="R6" s="22">
        <f>IF(MAX($G$5:$G$8)-MIN($G$5:$G$8)=0,1,(G6-MIN($G$5:$G$8))/(MAX($G$5:$G$8)-MIN($G$5:$G$8)))</f>
        <v>0.6</v>
      </c>
      <c r="S6" s="22">
        <f>IF(MAX($F$5:$F$8)-MIN($F$5:$F$8)=0,1,1-((F6-MIN($F$5:$F$8))/(MAX($F$5:$F$8)-MIN($F$5:$F$8))))</f>
        <v>1</v>
      </c>
      <c r="T6" s="22">
        <f>Q6*0.25+R6*0.4+S6*0.2+(J6/5)*0.15</f>
        <v>0.47</v>
      </c>
      <c r="U6" s="21">
        <f>RANK(T6,$T$5:$T$8,0)</f>
        <v>2</v>
      </c>
    </row>
    <row r="7" spans="2:21">
      <c r="B7" s="21">
        <f>Cards_DB!A4</f>
        <v>3</v>
      </c>
      <c r="C7" s="21" t="str">
        <f>Cards_DB!C4</f>
        <v>Basic</v>
      </c>
      <c r="D7" s="21" t="str">
        <f>Cards_DB!B4</f>
        <v>LowInterestCard</v>
      </c>
      <c r="E7" s="22">
        <f>Cards_DB!D4</f>
        <v>14.99</v>
      </c>
      <c r="F7" s="23">
        <f>Cards_DB!I4</f>
        <v>0</v>
      </c>
      <c r="G7" s="24">
        <f>Cards_DB!M4</f>
        <v>5.0000000000000001E-3</v>
      </c>
      <c r="H7" s="23">
        <f>Cards_DB!N4</f>
        <v>0</v>
      </c>
      <c r="I7" s="22">
        <f>Cards_DB!J4</f>
        <v>3</v>
      </c>
      <c r="J7" s="21">
        <f>Cards_DB!P4</f>
        <v>0</v>
      </c>
      <c r="K7" s="18" t="s">
        <v>145</v>
      </c>
      <c r="L7" s="23">
        <f>MonthlyAvgBalance*12*(E7/100)</f>
        <v>899.4</v>
      </c>
      <c r="M7" s="23">
        <f>AnnualSpend*G7</f>
        <v>60</v>
      </c>
      <c r="N7" s="23">
        <f>IF(H7&gt;0,MIN(M7,H7),M7)</f>
        <v>60</v>
      </c>
      <c r="O7" s="23">
        <f>IF(K7="Yes",AnnualSpend*(ForeignSpendPct/100)*(I7/100),0)</f>
        <v>0</v>
      </c>
      <c r="P7" s="23">
        <f>N7-F7-L7-O7</f>
        <v>-839.4</v>
      </c>
      <c r="Q7" s="22">
        <f>IF(MAX($E$5:$E$8)-MIN($E$5:$E$8)=0,1,1-((E7-MIN($E$5:$E$8))/(MAX($E$5:$E$8)-MIN($E$5:$E$8))))</f>
        <v>1</v>
      </c>
      <c r="R7" s="22">
        <f>IF(MAX($G$5:$G$8)-MIN($G$5:$G$8)=0,1,(G7-MIN($G$5:$G$8))/(MAX($G$5:$G$8)-MIN($G$5:$G$8)))</f>
        <v>0</v>
      </c>
      <c r="S7" s="22">
        <f>IF(MAX($F$5:$F$8)-MIN($F$5:$F$8)=0,1,1-((F7-MIN($F$5:$F$8))/(MAX($F$5:$F$8)-MIN($F$5:$F$8))))</f>
        <v>1</v>
      </c>
      <c r="T7" s="22">
        <f>Q7*0.25+R7*0.4+S7*0.2+(J7/5)*0.15</f>
        <v>0.45</v>
      </c>
      <c r="U7" s="21">
        <f>RANK(T7,$T$5:$T$8,0)</f>
        <v>3</v>
      </c>
    </row>
    <row r="8" spans="2:21">
      <c r="B8" s="21">
        <f>Cards_DB!A5</f>
        <v>4</v>
      </c>
      <c r="C8" s="21" t="str">
        <f>Cards_DB!C5</f>
        <v>Transfer Plus</v>
      </c>
      <c r="D8" s="21" t="str">
        <f>Cards_DB!B5</f>
        <v>BalanceXferPro</v>
      </c>
      <c r="E8" s="22">
        <f>Cards_DB!D5</f>
        <v>19.989999999999998</v>
      </c>
      <c r="F8" s="23">
        <f>Cards_DB!I5</f>
        <v>39</v>
      </c>
      <c r="G8" s="24">
        <f>Cards_DB!M5</f>
        <v>0.01</v>
      </c>
      <c r="H8" s="23">
        <f>Cards_DB!N5</f>
        <v>500</v>
      </c>
      <c r="I8" s="22">
        <f>Cards_DB!J5</f>
        <v>3</v>
      </c>
      <c r="J8" s="21">
        <f>Cards_DB!P5</f>
        <v>1</v>
      </c>
      <c r="K8" s="18" t="s">
        <v>145</v>
      </c>
      <c r="L8" s="23">
        <f>MonthlyAvgBalance*12*(E8/100)</f>
        <v>1199.3999999999999</v>
      </c>
      <c r="M8" s="23">
        <f>AnnualSpend*G8</f>
        <v>120</v>
      </c>
      <c r="N8" s="23">
        <f>IF(H8&gt;0,MIN(M8,H8),M8)</f>
        <v>120</v>
      </c>
      <c r="O8" s="23">
        <f>IF(K8="Yes",AnnualSpend*(ForeignSpendPct/100)*(I8/100),0)</f>
        <v>0</v>
      </c>
      <c r="P8" s="23">
        <f>N8-F8-L8-O8</f>
        <v>-1118.3999999999999</v>
      </c>
      <c r="Q8" s="22">
        <f>IF(MAX($E$5:$E$8)-MIN($E$5:$E$8)=0,1,1-((E8-MIN($E$5:$E$8))/(MAX($E$5:$E$8)-MIN($E$5:$E$8))))</f>
        <v>0.37500000000000011</v>
      </c>
      <c r="R8" s="22">
        <f>IF(MAX($G$5:$G$8)-MIN($G$5:$G$8)=0,1,(G8-MIN($G$5:$G$8))/(MAX($G$5:$G$8)-MIN($G$5:$G$8)))</f>
        <v>0.2</v>
      </c>
      <c r="S8" s="22">
        <f>IF(MAX($F$5:$F$8)-MIN($F$5:$F$8)=0,1,1-((F8-MIN($F$5:$F$8))/(MAX($F$5:$F$8)-MIN($F$5:$F$8))))</f>
        <v>0.58947368421052637</v>
      </c>
      <c r="T8" s="22">
        <f>Q8*0.25+R8*0.4+S8*0.2+(J8/5)*0.15</f>
        <v>0.32164473684210537</v>
      </c>
      <c r="U8" s="21">
        <f>RANK(T8,$T$5:$T$8,0)</f>
        <v>4</v>
      </c>
    </row>
    <row r="12" spans="2:21" ht="18.75">
      <c r="B12" s="15" t="s">
        <v>165</v>
      </c>
    </row>
    <row r="14" spans="2:21">
      <c r="B14" s="25" t="s">
        <v>166</v>
      </c>
      <c r="C14" s="2" t="s">
        <v>167</v>
      </c>
    </row>
    <row r="15" spans="2:21">
      <c r="B15" s="25" t="s">
        <v>168</v>
      </c>
      <c r="C15" s="2" t="s">
        <v>169</v>
      </c>
    </row>
    <row r="16" spans="2:21">
      <c r="B16" s="25" t="s">
        <v>170</v>
      </c>
      <c r="C16" s="2" t="s">
        <v>171</v>
      </c>
    </row>
    <row r="17" spans="2:3">
      <c r="B17" s="25" t="s">
        <v>172</v>
      </c>
      <c r="C17" s="2" t="s">
        <v>173</v>
      </c>
    </row>
    <row r="20" spans="2:3" ht="18.75">
      <c r="B20" s="15" t="s">
        <v>174</v>
      </c>
    </row>
    <row r="22" spans="2:3">
      <c r="B22" s="26" t="s">
        <v>175</v>
      </c>
    </row>
    <row r="23" spans="2:3">
      <c r="B23" s="26" t="s">
        <v>176</v>
      </c>
    </row>
    <row r="24" spans="2:3">
      <c r="B24" s="26" t="s">
        <v>177</v>
      </c>
    </row>
    <row r="25" spans="2:3">
      <c r="B25" s="26" t="s">
        <v>178</v>
      </c>
    </row>
    <row r="26" spans="2:3">
      <c r="B26" s="26" t="s">
        <v>179</v>
      </c>
    </row>
    <row r="27" spans="2:3">
      <c r="B27" s="26" t="s">
        <v>180</v>
      </c>
    </row>
    <row r="28" spans="2:3">
      <c r="B28" s="26" t="s">
        <v>181</v>
      </c>
    </row>
    <row r="29" spans="2:3">
      <c r="B29" s="26" t="s">
        <v>182</v>
      </c>
    </row>
  </sheetData>
  <sheetProtection password="D97E" sheet="1"/>
  <mergeCells count="1">
    <mergeCell ref="B2:M2"/>
  </mergeCells>
  <conditionalFormatting sqref="P5:P8">
    <cfRule type="colorScale" priority="1">
      <colorScale>
        <cfvo type="min"/>
        <cfvo type="percentile" val="50"/>
        <cfvo type="max"/>
        <color rgb="FFFFC7CE"/>
        <color rgb="FFFFEB9C"/>
        <color rgb="FFC6EFCE"/>
      </colorScale>
    </cfRule>
  </conditionalFormatting>
  <conditionalFormatting sqref="E5:E8">
    <cfRule type="expression" dxfId="4" priority="2">
      <formula>E5=MIN($E$5:$E$8)</formula>
    </cfRule>
  </conditionalFormatting>
  <conditionalFormatting sqref="T5:T8">
    <cfRule type="expression" dxfId="3" priority="3">
      <formula>T5=MAX($T$5:$T$8)</formula>
    </cfRule>
  </conditionalFormatting>
  <conditionalFormatting sqref="B5:U8">
    <cfRule type="expression" dxfId="2" priority="4">
      <formula>$U5=1</formula>
    </cfRule>
  </conditionalFormatting>
  <dataValidations count="1">
    <dataValidation type="list" allowBlank="1" sqref="K5:K8">
      <formula1>"Yes,No"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0"/>
  <sheetViews>
    <sheetView workbookViewId="0"/>
  </sheetViews>
  <sheetFormatPr defaultRowHeight="15"/>
  <cols>
    <col min="1" max="1" width="3" customWidth="1"/>
    <col min="2" max="2" width="18" customWidth="1"/>
    <col min="3" max="3" width="15" customWidth="1"/>
    <col min="4" max="6" width="12" customWidth="1"/>
    <col min="7" max="9" width="14" customWidth="1"/>
    <col min="10" max="10" width="10" customWidth="1"/>
    <col min="11" max="11" width="8" customWidth="1"/>
  </cols>
  <sheetData>
    <row r="2" spans="2:11" ht="26.25">
      <c r="B2" s="51" t="s">
        <v>183</v>
      </c>
      <c r="C2" s="47"/>
      <c r="D2" s="47"/>
      <c r="E2" s="47"/>
      <c r="F2" s="47"/>
      <c r="G2" s="47"/>
      <c r="H2" s="47"/>
      <c r="I2" s="47"/>
      <c r="J2" s="47"/>
    </row>
    <row r="3" spans="2:11">
      <c r="B3" s="50" t="s">
        <v>184</v>
      </c>
      <c r="C3" s="47"/>
      <c r="D3" s="47"/>
      <c r="E3" s="47"/>
      <c r="F3" s="47"/>
      <c r="G3" s="47"/>
      <c r="H3" s="47"/>
      <c r="I3" s="47"/>
      <c r="J3" s="47"/>
    </row>
    <row r="5" spans="2:11">
      <c r="B5" s="19" t="s">
        <v>185</v>
      </c>
    </row>
    <row r="6" spans="2:11">
      <c r="C6" s="27" t="s">
        <v>186</v>
      </c>
      <c r="D6" s="27" t="s">
        <v>187</v>
      </c>
      <c r="E6" s="27" t="s">
        <v>188</v>
      </c>
      <c r="F6" s="27" t="s">
        <v>189</v>
      </c>
      <c r="G6" s="27" t="s">
        <v>190</v>
      </c>
      <c r="H6" s="27" t="s">
        <v>191</v>
      </c>
    </row>
    <row r="7" spans="2:11">
      <c r="C7" s="28" t="s">
        <v>192</v>
      </c>
      <c r="D7" s="28" t="s">
        <v>192</v>
      </c>
      <c r="E7" s="28" t="s">
        <v>192</v>
      </c>
      <c r="F7" s="28" t="s">
        <v>192</v>
      </c>
      <c r="G7" s="28" t="s">
        <v>145</v>
      </c>
      <c r="H7" s="28" t="s">
        <v>145</v>
      </c>
    </row>
    <row r="10" spans="2:11" ht="31.5">
      <c r="B10" s="9" t="s">
        <v>193</v>
      </c>
      <c r="C10" s="9" t="s">
        <v>88</v>
      </c>
      <c r="D10" s="9" t="s">
        <v>194</v>
      </c>
      <c r="E10" s="9" t="s">
        <v>195</v>
      </c>
      <c r="F10" s="9" t="s">
        <v>196</v>
      </c>
      <c r="G10" s="9" t="s">
        <v>197</v>
      </c>
      <c r="H10" s="9" t="s">
        <v>198</v>
      </c>
      <c r="I10" s="9" t="s">
        <v>199</v>
      </c>
      <c r="J10" s="9" t="s">
        <v>200</v>
      </c>
      <c r="K10" s="9" t="s">
        <v>164</v>
      </c>
    </row>
    <row r="11" spans="2:11">
      <c r="B11" s="29" t="str">
        <f>IF(C7="Yes",Calc!C5,"")</f>
        <v>Platinum</v>
      </c>
      <c r="C11" s="29" t="str">
        <f>IF(C7="Yes",Calc!D5,"")</f>
        <v>TravelRewardsCo</v>
      </c>
      <c r="D11" s="30">
        <f>IF(C7="Yes",Calc!E5,"")</f>
        <v>18.989999999999998</v>
      </c>
      <c r="E11" s="31">
        <f>IF(C7="Yes",Calc!F5,"")</f>
        <v>95</v>
      </c>
      <c r="F11" s="32">
        <f>IF(C7="Yes",Calc!G5,"")</f>
        <v>0.03</v>
      </c>
      <c r="G11" s="31">
        <f>IF(C7="Yes",Calc!N5,"")</f>
        <v>360</v>
      </c>
      <c r="H11" s="31">
        <f>IF(C7="Yes",Calc!L5,"")</f>
        <v>1139.3999999999999</v>
      </c>
      <c r="I11" s="31">
        <f>IF(C7="Yes",Calc!P5,"")</f>
        <v>-874.39999999999986</v>
      </c>
      <c r="J11" s="33">
        <f>IF(C7="Yes",Calc!T5,"")</f>
        <v>0.64500000000000002</v>
      </c>
      <c r="K11" s="29">
        <f>IF(C7="Yes",Calc!U5,"")</f>
        <v>1</v>
      </c>
    </row>
    <row r="12" spans="2:11">
      <c r="B12" s="29" t="str">
        <f>IF(D7="Yes",Calc!C6,"")</f>
        <v>Standard</v>
      </c>
      <c r="C12" s="29" t="str">
        <f>IF(D7="Yes",Calc!D6,"")</f>
        <v>CashbackSaver</v>
      </c>
      <c r="D12" s="30">
        <f>IF(D7="Yes",Calc!E6,"")</f>
        <v>22.99</v>
      </c>
      <c r="E12" s="31">
        <f>IF(D7="Yes",Calc!F6,"")</f>
        <v>0</v>
      </c>
      <c r="F12" s="32">
        <f>IF(D7="Yes",Calc!G6,"")</f>
        <v>0.02</v>
      </c>
      <c r="G12" s="31">
        <f>IF(D7="Yes",Calc!N6,"")</f>
        <v>240</v>
      </c>
      <c r="H12" s="31">
        <f>IF(D7="Yes",Calc!L6,"")</f>
        <v>1379.3999999999999</v>
      </c>
      <c r="I12" s="31">
        <f>IF(D7="Yes",Calc!P6,"")</f>
        <v>-1139.3999999999999</v>
      </c>
      <c r="J12" s="33">
        <f>IF(D7="Yes",Calc!T6,"")</f>
        <v>0.47</v>
      </c>
      <c r="K12" s="29">
        <f>IF(D7="Yes",Calc!U6,"")</f>
        <v>2</v>
      </c>
    </row>
    <row r="13" spans="2:11">
      <c r="B13" s="29" t="str">
        <f>IF(E7="Yes",Calc!C7,"")</f>
        <v>Basic</v>
      </c>
      <c r="C13" s="29" t="str">
        <f>IF(E7="Yes",Calc!D7,"")</f>
        <v>LowInterestCard</v>
      </c>
      <c r="D13" s="30">
        <f>IF(E7="Yes",Calc!E7,"")</f>
        <v>14.99</v>
      </c>
      <c r="E13" s="31">
        <f>IF(E7="Yes",Calc!F7,"")</f>
        <v>0</v>
      </c>
      <c r="F13" s="32">
        <f>IF(E7="Yes",Calc!G7,"")</f>
        <v>5.0000000000000001E-3</v>
      </c>
      <c r="G13" s="31">
        <f>IF(E7="Yes",Calc!N7,"")</f>
        <v>60</v>
      </c>
      <c r="H13" s="31">
        <f>IF(E7="Yes",Calc!L7,"")</f>
        <v>899.4</v>
      </c>
      <c r="I13" s="31">
        <f>IF(E7="Yes",Calc!P7,"")</f>
        <v>-839.4</v>
      </c>
      <c r="J13" s="33">
        <f>IF(E7="Yes",Calc!T7,"")</f>
        <v>0.45</v>
      </c>
      <c r="K13" s="29">
        <f>IF(E7="Yes",Calc!U7,"")</f>
        <v>3</v>
      </c>
    </row>
    <row r="14" spans="2:11">
      <c r="B14" s="29" t="str">
        <f>IF(F7="Yes",Calc!C8,"")</f>
        <v>Transfer Plus</v>
      </c>
      <c r="C14" s="29" t="str">
        <f>IF(F7="Yes",Calc!D8,"")</f>
        <v>BalanceXferPro</v>
      </c>
      <c r="D14" s="30">
        <f>IF(F7="Yes",Calc!E8,"")</f>
        <v>19.989999999999998</v>
      </c>
      <c r="E14" s="31">
        <f>IF(F7="Yes",Calc!F8,"")</f>
        <v>39</v>
      </c>
      <c r="F14" s="32">
        <f>IF(F7="Yes",Calc!G8,"")</f>
        <v>0.01</v>
      </c>
      <c r="G14" s="31">
        <f>IF(F7="Yes",Calc!N8,"")</f>
        <v>120</v>
      </c>
      <c r="H14" s="31">
        <f>IF(F7="Yes",Calc!L8,"")</f>
        <v>1199.3999999999999</v>
      </c>
      <c r="I14" s="31">
        <f>IF(F7="Yes",Calc!P8,"")</f>
        <v>-1118.3999999999999</v>
      </c>
      <c r="J14" s="33">
        <f>IF(F7="Yes",Calc!T8,"")</f>
        <v>0.32164473684210537</v>
      </c>
      <c r="K14" s="29">
        <f>IF(F7="Yes",Calc!U8,"")</f>
        <v>4</v>
      </c>
    </row>
    <row r="15" spans="2:11">
      <c r="B15" s="29"/>
      <c r="C15" s="29"/>
      <c r="D15" s="29"/>
      <c r="E15" s="29"/>
      <c r="F15" s="29"/>
      <c r="G15" s="29"/>
      <c r="H15" s="29"/>
      <c r="I15" s="29"/>
      <c r="J15" s="29"/>
      <c r="K15" s="29"/>
    </row>
    <row r="16" spans="2:11">
      <c r="B16" s="29"/>
      <c r="C16" s="29"/>
      <c r="D16" s="29"/>
      <c r="E16" s="29"/>
      <c r="F16" s="29"/>
      <c r="G16" s="29"/>
      <c r="H16" s="29"/>
      <c r="I16" s="29"/>
      <c r="J16" s="29"/>
      <c r="K16" s="29"/>
    </row>
    <row r="19" spans="2:3" ht="18.75">
      <c r="B19" s="15" t="s">
        <v>201</v>
      </c>
    </row>
    <row r="20" spans="2:3">
      <c r="B20" s="34" t="s">
        <v>202</v>
      </c>
      <c r="C20" s="35" t="str">
        <f>INDEX(Calc!C$5:C$8,MATCH(1,Calc!U$5:U$8,0))</f>
        <v>Platinum</v>
      </c>
    </row>
    <row r="21" spans="2:3">
      <c r="B21" s="34" t="s">
        <v>203</v>
      </c>
      <c r="C21" t="str">
        <f>INDEX(Calc!C$5:C$8,MATCH(MIN(Calc!E$5:E$8),Calc!E$5:E$8,0))</f>
        <v>Basic</v>
      </c>
    </row>
    <row r="22" spans="2:3">
      <c r="B22" s="34" t="s">
        <v>204</v>
      </c>
      <c r="C22" t="str">
        <f>INDEX(Calc!C$5:C$8,MATCH(MAX(Calc!G$5:G$8),Calc!G$5:G$8,0))</f>
        <v>Platinum</v>
      </c>
    </row>
    <row r="25" spans="2:3">
      <c r="B25" s="36" t="s">
        <v>205</v>
      </c>
    </row>
    <row r="27" spans="2:3">
      <c r="B27" s="25" t="s">
        <v>206</v>
      </c>
    </row>
    <row r="28" spans="2:3">
      <c r="B28" s="37" t="s">
        <v>207</v>
      </c>
    </row>
    <row r="29" spans="2:3">
      <c r="B29" s="37" t="s">
        <v>208</v>
      </c>
    </row>
    <row r="30" spans="2:3">
      <c r="B30" s="37" t="s">
        <v>209</v>
      </c>
    </row>
  </sheetData>
  <sheetProtection password="E203" sheet="1"/>
  <mergeCells count="2">
    <mergeCell ref="B3:J3"/>
    <mergeCell ref="B2:J2"/>
  </mergeCells>
  <conditionalFormatting sqref="I11:I16">
    <cfRule type="expression" dxfId="1" priority="1">
      <formula>I11=MAX($I$11:$I$16)</formula>
    </cfRule>
    <cfRule type="expression" dxfId="0" priority="2">
      <formula>AND(I11&lt;&gt;"",I11=MIN(IF($I$11:$I$16&lt;&gt;"",$I$11:$I$16)))</formula>
    </cfRule>
  </conditionalFormatting>
  <dataValidations count="1">
    <dataValidation type="list" allowBlank="1" sqref="C7:H7">
      <formula1>"Yes,No"</formula1>
    </dataValidation>
  </dataValidations>
  <pageMargins left="0.5" right="0.5" top="0.5" bottom="0.5" header="0.3" footer="0.3"/>
  <pageSetup fitToHeight="0" orientation="landscape"/>
  <headerFooter>
    <oddHeader>&amp;CCredit Card Comparison Worksheet&amp;R&amp;D</oddHeader>
    <oddFooter>&amp;LCreditCardCompare.com&amp;CPage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4"/>
  <sheetViews>
    <sheetView workbookViewId="0"/>
  </sheetViews>
  <sheetFormatPr defaultRowHeight="15"/>
  <cols>
    <col min="1" max="12" width="15" customWidth="1"/>
  </cols>
  <sheetData>
    <row r="2" spans="2:12" ht="31.5">
      <c r="B2" s="49" t="s">
        <v>210</v>
      </c>
      <c r="C2" s="47"/>
      <c r="D2" s="47"/>
      <c r="E2" s="47"/>
      <c r="F2" s="47"/>
      <c r="G2" s="47"/>
      <c r="H2" s="47"/>
      <c r="I2" s="47"/>
      <c r="J2" s="47"/>
      <c r="K2" s="47"/>
      <c r="L2" s="47"/>
    </row>
    <row r="4" spans="2:12" ht="18.75">
      <c r="B4" s="15" t="s">
        <v>211</v>
      </c>
    </row>
    <row r="5" spans="2:12" ht="15.75">
      <c r="B5" s="38" t="s">
        <v>193</v>
      </c>
      <c r="C5" s="38" t="s">
        <v>199</v>
      </c>
      <c r="D5" s="38" t="s">
        <v>194</v>
      </c>
      <c r="E5" s="38" t="s">
        <v>195</v>
      </c>
      <c r="F5" s="38" t="s">
        <v>212</v>
      </c>
    </row>
    <row r="6" spans="2:12">
      <c r="B6" s="21" t="str">
        <f>Calc!C5</f>
        <v>Platinum</v>
      </c>
      <c r="C6" s="23">
        <f>Calc!P5</f>
        <v>-874.39999999999986</v>
      </c>
      <c r="D6" s="22">
        <f>Calc!E5</f>
        <v>18.989999999999998</v>
      </c>
      <c r="E6" s="23">
        <f>Calc!F5</f>
        <v>95</v>
      </c>
      <c r="F6" s="21" t="str">
        <f>Cards_DB!L2</f>
        <v>Travel</v>
      </c>
    </row>
    <row r="7" spans="2:12">
      <c r="B7" s="21" t="str">
        <f>Calc!C6</f>
        <v>Standard</v>
      </c>
      <c r="C7" s="23">
        <f>Calc!P6</f>
        <v>-1139.3999999999999</v>
      </c>
      <c r="D7" s="22">
        <f>Calc!E6</f>
        <v>22.99</v>
      </c>
      <c r="E7" s="23">
        <f>Calc!F6</f>
        <v>0</v>
      </c>
      <c r="F7" s="21" t="str">
        <f>Cards_DB!L3</f>
        <v>Cashback</v>
      </c>
    </row>
    <row r="8" spans="2:12">
      <c r="B8" s="21" t="str">
        <f>Calc!C7</f>
        <v>Basic</v>
      </c>
      <c r="C8" s="23">
        <f>Calc!P7</f>
        <v>-839.4</v>
      </c>
      <c r="D8" s="22">
        <f>Calc!E7</f>
        <v>14.99</v>
      </c>
      <c r="E8" s="23">
        <f>Calc!F7</f>
        <v>0</v>
      </c>
      <c r="F8" s="21" t="str">
        <f>Cards_DB!L4</f>
        <v>Points</v>
      </c>
    </row>
    <row r="9" spans="2:12">
      <c r="B9" s="21" t="str">
        <f>Calc!C8</f>
        <v>Transfer Plus</v>
      </c>
      <c r="C9" s="23">
        <f>Calc!P8</f>
        <v>-1118.3999999999999</v>
      </c>
      <c r="D9" s="22">
        <f>Calc!E8</f>
        <v>19.989999999999998</v>
      </c>
      <c r="E9" s="23">
        <f>Calc!F8</f>
        <v>39</v>
      </c>
      <c r="F9" s="21" t="str">
        <f>Cards_DB!L5</f>
        <v>Cashback</v>
      </c>
    </row>
    <row r="32" spans="2:2" ht="18.75">
      <c r="B32" s="15" t="s">
        <v>213</v>
      </c>
    </row>
    <row r="34" spans="2:5">
      <c r="B34" s="34" t="s">
        <v>214</v>
      </c>
      <c r="C34" s="18" t="s">
        <v>215</v>
      </c>
    </row>
    <row r="36" spans="2:5">
      <c r="B36" s="19" t="s">
        <v>216</v>
      </c>
    </row>
    <row r="37" spans="2:5">
      <c r="B37" s="39" t="s">
        <v>193</v>
      </c>
      <c r="C37" s="39" t="s">
        <v>212</v>
      </c>
      <c r="D37" s="39" t="s">
        <v>199</v>
      </c>
      <c r="E37" s="39" t="s">
        <v>217</v>
      </c>
    </row>
    <row r="38" spans="2:5">
      <c r="B38" s="21" t="str">
        <f>Calc!C5</f>
        <v>Platinum</v>
      </c>
      <c r="C38" s="21" t="str">
        <f>Cards_DB!L2</f>
        <v>Travel</v>
      </c>
      <c r="D38" s="23">
        <f>Calc!P5</f>
        <v>-874.39999999999986</v>
      </c>
      <c r="E38" s="21" t="str">
        <f>IF(OR($C$34="All",$C$34=C38),"✓","")</f>
        <v>✓</v>
      </c>
    </row>
    <row r="39" spans="2:5">
      <c r="B39" s="21" t="str">
        <f>Calc!C6</f>
        <v>Standard</v>
      </c>
      <c r="C39" s="21" t="str">
        <f>Cards_DB!L3</f>
        <v>Cashback</v>
      </c>
      <c r="D39" s="23">
        <f>Calc!P6</f>
        <v>-1139.3999999999999</v>
      </c>
      <c r="E39" s="21" t="str">
        <f>IF(OR($C$34="All",$C$34=C39),"✓","")</f>
        <v>✓</v>
      </c>
    </row>
    <row r="40" spans="2:5">
      <c r="B40" s="21" t="str">
        <f>Calc!C7</f>
        <v>Basic</v>
      </c>
      <c r="C40" s="21" t="str">
        <f>Cards_DB!L4</f>
        <v>Points</v>
      </c>
      <c r="D40" s="23">
        <f>Calc!P7</f>
        <v>-839.4</v>
      </c>
      <c r="E40" s="21" t="str">
        <f>IF(OR($C$34="All",$C$34=C40),"✓","")</f>
        <v>✓</v>
      </c>
    </row>
    <row r="41" spans="2:5">
      <c r="B41" s="21" t="str">
        <f>Calc!C8</f>
        <v>Transfer Plus</v>
      </c>
      <c r="C41" s="21" t="str">
        <f>Cards_DB!L5</f>
        <v>Cashback</v>
      </c>
      <c r="D41" s="23">
        <f>Calc!P8</f>
        <v>-1118.3999999999999</v>
      </c>
      <c r="E41" s="21" t="str">
        <f>IF(OR($C$34="All",$C$34=C41),"✓","")</f>
        <v>✓</v>
      </c>
    </row>
    <row r="43" spans="2:5">
      <c r="B43" s="40" t="s">
        <v>218</v>
      </c>
    </row>
    <row r="44" spans="2:5">
      <c r="B44" s="40" t="s">
        <v>219</v>
      </c>
    </row>
  </sheetData>
  <sheetProtection password="D938" sheet="1"/>
  <mergeCells count="1">
    <mergeCell ref="B2:L2"/>
  </mergeCells>
  <dataValidations count="1">
    <dataValidation type="list" allowBlank="1" sqref="C34">
      <formula1>"All,Travel,Cashback,Points"</formula1>
    </dataValidation>
  </dataValidations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6"/>
  <sheetViews>
    <sheetView topLeftCell="A16" workbookViewId="0"/>
  </sheetViews>
  <sheetFormatPr defaultRowHeight="15"/>
  <cols>
    <col min="1" max="1" width="3" customWidth="1"/>
    <col min="2" max="2" width="80" customWidth="1"/>
    <col min="3" max="3" width="5" customWidth="1"/>
  </cols>
  <sheetData>
    <row r="2" spans="2:7" ht="31.5">
      <c r="B2" s="49" t="s">
        <v>220</v>
      </c>
      <c r="C2" s="47"/>
      <c r="D2" s="47"/>
      <c r="E2" s="47"/>
      <c r="F2" s="47"/>
      <c r="G2" s="47"/>
    </row>
    <row r="4" spans="2:7" ht="18.75">
      <c r="B4" s="15" t="s">
        <v>221</v>
      </c>
    </row>
    <row r="5" spans="2:7">
      <c r="B5" s="6" t="s">
        <v>222</v>
      </c>
    </row>
    <row r="6" spans="2:7">
      <c r="B6" s="6" t="s">
        <v>223</v>
      </c>
    </row>
    <row r="7" spans="2:7">
      <c r="B7" s="6" t="s">
        <v>224</v>
      </c>
    </row>
    <row r="8" spans="2:7">
      <c r="B8" s="6" t="s">
        <v>225</v>
      </c>
    </row>
    <row r="9" spans="2:7">
      <c r="B9" s="6" t="s">
        <v>226</v>
      </c>
    </row>
    <row r="11" spans="2:7" ht="18.75">
      <c r="B11" s="15" t="s">
        <v>227</v>
      </c>
    </row>
    <row r="12" spans="2:7">
      <c r="B12" s="6" t="s">
        <v>228</v>
      </c>
    </row>
    <row r="13" spans="2:7">
      <c r="B13" s="6" t="s">
        <v>229</v>
      </c>
    </row>
    <row r="14" spans="2:7">
      <c r="B14" s="6" t="s">
        <v>230</v>
      </c>
    </row>
    <row r="15" spans="2:7">
      <c r="B15" s="6" t="s">
        <v>231</v>
      </c>
    </row>
    <row r="16" spans="2:7">
      <c r="B16" s="6" t="s">
        <v>232</v>
      </c>
    </row>
    <row r="17" spans="2:2">
      <c r="B17" s="6" t="s">
        <v>233</v>
      </c>
    </row>
    <row r="19" spans="2:2" ht="18.75">
      <c r="B19" s="15" t="s">
        <v>234</v>
      </c>
    </row>
    <row r="20" spans="2:2">
      <c r="B20" s="6" t="s">
        <v>235</v>
      </c>
    </row>
    <row r="21" spans="2:2">
      <c r="B21" s="6" t="s">
        <v>236</v>
      </c>
    </row>
    <row r="22" spans="2:2">
      <c r="B22" s="6" t="s">
        <v>237</v>
      </c>
    </row>
    <row r="23" spans="2:2">
      <c r="B23" s="6" t="s">
        <v>238</v>
      </c>
    </row>
    <row r="24" spans="2:2">
      <c r="B24" s="6" t="s">
        <v>239</v>
      </c>
    </row>
    <row r="26" spans="2:2" ht="18.75">
      <c r="B26" s="15" t="s">
        <v>240</v>
      </c>
    </row>
    <row r="27" spans="2:2">
      <c r="B27" s="6" t="s">
        <v>241</v>
      </c>
    </row>
    <row r="28" spans="2:2">
      <c r="B28" s="6" t="s">
        <v>242</v>
      </c>
    </row>
    <row r="29" spans="2:2">
      <c r="B29" s="6" t="s">
        <v>243</v>
      </c>
    </row>
    <row r="30" spans="2:2">
      <c r="B30" s="6" t="s">
        <v>244</v>
      </c>
    </row>
    <row r="31" spans="2:2">
      <c r="B31" s="6" t="s">
        <v>245</v>
      </c>
    </row>
    <row r="33" spans="2:2" ht="18.75">
      <c r="B33" s="15" t="s">
        <v>246</v>
      </c>
    </row>
    <row r="34" spans="2:2">
      <c r="B34" s="6" t="s">
        <v>247</v>
      </c>
    </row>
    <row r="35" spans="2:2">
      <c r="B35" s="6" t="s">
        <v>248</v>
      </c>
    </row>
    <row r="36" spans="2:2">
      <c r="B36" s="6" t="s">
        <v>249</v>
      </c>
    </row>
    <row r="37" spans="2:2">
      <c r="B37" s="6" t="s">
        <v>250</v>
      </c>
    </row>
    <row r="39" spans="2:2" ht="18.75">
      <c r="B39" s="15" t="s">
        <v>251</v>
      </c>
    </row>
    <row r="40" spans="2:2">
      <c r="B40" s="6" t="s">
        <v>252</v>
      </c>
    </row>
    <row r="41" spans="2:2">
      <c r="B41" s="6" t="s">
        <v>253</v>
      </c>
    </row>
    <row r="42" spans="2:2">
      <c r="B42" s="6" t="s">
        <v>254</v>
      </c>
    </row>
    <row r="43" spans="2:2">
      <c r="B43" s="6" t="s">
        <v>255</v>
      </c>
    </row>
    <row r="44" spans="2:2">
      <c r="B44" s="6"/>
    </row>
    <row r="45" spans="2:2">
      <c r="B45" s="6" t="s">
        <v>256</v>
      </c>
    </row>
    <row r="46" spans="2:2">
      <c r="B46" s="6" t="s">
        <v>257</v>
      </c>
    </row>
    <row r="48" spans="2:2" ht="18.75">
      <c r="B48" s="15" t="s">
        <v>258</v>
      </c>
    </row>
    <row r="49" spans="2:2">
      <c r="B49" s="6" t="s">
        <v>259</v>
      </c>
    </row>
    <row r="50" spans="2:2">
      <c r="B50" s="6" t="s">
        <v>260</v>
      </c>
    </row>
    <row r="51" spans="2:2">
      <c r="B51" s="6" t="s">
        <v>261</v>
      </c>
    </row>
    <row r="52" spans="2:2">
      <c r="B52" s="6" t="s">
        <v>262</v>
      </c>
    </row>
    <row r="53" spans="2:2">
      <c r="B53" s="6" t="s">
        <v>263</v>
      </c>
    </row>
    <row r="56" spans="2:2">
      <c r="B56" s="41" t="s">
        <v>264</v>
      </c>
    </row>
  </sheetData>
  <mergeCells count="1">
    <mergeCell ref="B2:G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workbookViewId="0"/>
  </sheetViews>
  <sheetFormatPr defaultRowHeight="15"/>
  <cols>
    <col min="1" max="1" width="3" customWidth="1"/>
    <col min="2" max="2" width="100" customWidth="1"/>
  </cols>
  <sheetData>
    <row r="2" spans="2:8" ht="31.5">
      <c r="B2" s="49" t="s">
        <v>265</v>
      </c>
      <c r="C2" s="47"/>
      <c r="D2" s="47"/>
      <c r="E2" s="47"/>
      <c r="F2" s="47"/>
      <c r="G2" s="47"/>
      <c r="H2" s="47"/>
    </row>
    <row r="4" spans="2:8">
      <c r="B4" s="42" t="s">
        <v>266</v>
      </c>
    </row>
    <row r="5" spans="2:8">
      <c r="B5" s="43" t="s">
        <v>267</v>
      </c>
    </row>
    <row r="6" spans="2:8">
      <c r="B6" s="43"/>
    </row>
    <row r="7" spans="2:8">
      <c r="B7" s="43" t="s">
        <v>268</v>
      </c>
    </row>
    <row r="8" spans="2:8">
      <c r="B8" s="44" t="s">
        <v>269</v>
      </c>
    </row>
    <row r="9" spans="2:8">
      <c r="B9" s="43" t="s">
        <v>270</v>
      </c>
    </row>
    <row r="10" spans="2:8">
      <c r="B10" s="43" t="s">
        <v>271</v>
      </c>
    </row>
    <row r="11" spans="2:8">
      <c r="B11" s="43" t="s">
        <v>272</v>
      </c>
    </row>
    <row r="12" spans="2:8">
      <c r="B12" s="43"/>
    </row>
    <row r="13" spans="2:8">
      <c r="B13" s="43" t="s">
        <v>273</v>
      </c>
    </row>
    <row r="14" spans="2:8">
      <c r="B14" s="43" t="s">
        <v>274</v>
      </c>
    </row>
    <row r="15" spans="2:8">
      <c r="B15" s="43" t="s">
        <v>275</v>
      </c>
    </row>
    <row r="16" spans="2:8">
      <c r="B16" s="43"/>
    </row>
    <row r="17" spans="2:2">
      <c r="B17" s="45" t="s">
        <v>276</v>
      </c>
    </row>
    <row r="18" spans="2:2">
      <c r="B18" s="43" t="s">
        <v>277</v>
      </c>
    </row>
    <row r="19" spans="2:2">
      <c r="B19" s="43" t="s">
        <v>278</v>
      </c>
    </row>
    <row r="20" spans="2:2">
      <c r="B20" s="43" t="s">
        <v>279</v>
      </c>
    </row>
    <row r="21" spans="2:2">
      <c r="B21" s="43" t="s">
        <v>280</v>
      </c>
    </row>
    <row r="22" spans="2:2">
      <c r="B22" s="43"/>
    </row>
    <row r="23" spans="2:2">
      <c r="B23" s="45" t="s">
        <v>281</v>
      </c>
    </row>
    <row r="24" spans="2:2">
      <c r="B24" s="43" t="s">
        <v>282</v>
      </c>
    </row>
    <row r="25" spans="2:2">
      <c r="B25" s="43" t="s">
        <v>278</v>
      </c>
    </row>
    <row r="26" spans="2:2">
      <c r="B26" s="43" t="s">
        <v>283</v>
      </c>
    </row>
    <row r="27" spans="2:2">
      <c r="B27" s="43" t="s">
        <v>280</v>
      </c>
    </row>
    <row r="28" spans="2:2">
      <c r="B28" s="43"/>
    </row>
    <row r="29" spans="2:2">
      <c r="B29" s="43" t="s">
        <v>284</v>
      </c>
    </row>
    <row r="30" spans="2:2">
      <c r="B30" s="44" t="s">
        <v>285</v>
      </c>
    </row>
    <row r="31" spans="2:2">
      <c r="B31" s="43"/>
    </row>
    <row r="32" spans="2:2">
      <c r="B32" s="42" t="s">
        <v>286</v>
      </c>
    </row>
    <row r="33" spans="2:2">
      <c r="B33" s="43" t="s">
        <v>287</v>
      </c>
    </row>
    <row r="34" spans="2:2">
      <c r="B34" s="43"/>
    </row>
    <row r="35" spans="2:2">
      <c r="B35" s="43" t="s">
        <v>268</v>
      </c>
    </row>
    <row r="36" spans="2:2">
      <c r="B36" s="44" t="s">
        <v>288</v>
      </c>
    </row>
    <row r="37" spans="2:2">
      <c r="B37" s="43" t="s">
        <v>270</v>
      </c>
    </row>
    <row r="38" spans="2:2">
      <c r="B38" s="43" t="s">
        <v>289</v>
      </c>
    </row>
    <row r="39" spans="2:2">
      <c r="B39" s="43" t="s">
        <v>290</v>
      </c>
    </row>
    <row r="40" spans="2:2">
      <c r="B40" s="43" t="s">
        <v>291</v>
      </c>
    </row>
    <row r="41" spans="2:2">
      <c r="B41" s="43"/>
    </row>
    <row r="42" spans="2:2">
      <c r="B42" s="43" t="s">
        <v>292</v>
      </c>
    </row>
    <row r="43" spans="2:2">
      <c r="B43" s="43" t="s">
        <v>293</v>
      </c>
    </row>
    <row r="44" spans="2:2">
      <c r="B44" s="43"/>
    </row>
    <row r="45" spans="2:2">
      <c r="B45" s="45" t="s">
        <v>294</v>
      </c>
    </row>
    <row r="46" spans="2:2">
      <c r="B46" s="43" t="s">
        <v>295</v>
      </c>
    </row>
    <row r="47" spans="2:2">
      <c r="B47" s="43"/>
    </row>
    <row r="48" spans="2:2">
      <c r="B48" s="43" t="s">
        <v>296</v>
      </c>
    </row>
    <row r="49" spans="2:2">
      <c r="B49" s="43" t="s">
        <v>297</v>
      </c>
    </row>
    <row r="50" spans="2:2">
      <c r="B50" s="43" t="s">
        <v>298</v>
      </c>
    </row>
    <row r="51" spans="2:2">
      <c r="B51" s="43" t="s">
        <v>299</v>
      </c>
    </row>
    <row r="52" spans="2:2">
      <c r="B52" s="43" t="s">
        <v>300</v>
      </c>
    </row>
    <row r="53" spans="2:2">
      <c r="B53" s="43" t="s">
        <v>301</v>
      </c>
    </row>
    <row r="54" spans="2:2">
      <c r="B54" s="43" t="s">
        <v>302</v>
      </c>
    </row>
    <row r="55" spans="2:2">
      <c r="B55" s="43" t="s">
        <v>303</v>
      </c>
    </row>
    <row r="56" spans="2:2">
      <c r="B56" s="43" t="s">
        <v>304</v>
      </c>
    </row>
    <row r="57" spans="2:2">
      <c r="B57" s="43" t="s">
        <v>305</v>
      </c>
    </row>
    <row r="58" spans="2:2">
      <c r="B58" s="43" t="s">
        <v>306</v>
      </c>
    </row>
    <row r="59" spans="2:2">
      <c r="B59" s="43"/>
    </row>
    <row r="60" spans="2:2">
      <c r="B60" s="43" t="s">
        <v>307</v>
      </c>
    </row>
    <row r="61" spans="2:2">
      <c r="B61" s="44" t="s">
        <v>285</v>
      </c>
    </row>
    <row r="62" spans="2:2">
      <c r="B62" s="43"/>
    </row>
    <row r="63" spans="2:2">
      <c r="B63" s="42" t="s">
        <v>308</v>
      </c>
    </row>
    <row r="64" spans="2:2">
      <c r="B64" s="43" t="s">
        <v>309</v>
      </c>
    </row>
    <row r="65" spans="2:2">
      <c r="B65" s="43"/>
    </row>
    <row r="66" spans="2:2">
      <c r="B66" s="43" t="s">
        <v>268</v>
      </c>
    </row>
    <row r="67" spans="2:2">
      <c r="B67" s="44" t="s">
        <v>310</v>
      </c>
    </row>
    <row r="68" spans="2:2">
      <c r="B68" s="43" t="s">
        <v>270</v>
      </c>
    </row>
    <row r="69" spans="2:2">
      <c r="B69" s="43" t="s">
        <v>311</v>
      </c>
    </row>
    <row r="70" spans="2:2">
      <c r="B70" s="43"/>
    </row>
    <row r="71" spans="2:2">
      <c r="B71" s="43" t="s">
        <v>312</v>
      </c>
    </row>
    <row r="72" spans="2:2">
      <c r="B72" s="43" t="s">
        <v>313</v>
      </c>
    </row>
    <row r="73" spans="2:2">
      <c r="B73" s="43"/>
    </row>
    <row r="74" spans="2:2">
      <c r="B74" s="43" t="s">
        <v>314</v>
      </c>
    </row>
    <row r="75" spans="2:2">
      <c r="B75" s="43"/>
    </row>
    <row r="76" spans="2:2">
      <c r="B76" s="43" t="s">
        <v>315</v>
      </c>
    </row>
    <row r="77" spans="2:2">
      <c r="B77" s="43"/>
    </row>
    <row r="78" spans="2:2">
      <c r="B78" s="45" t="s">
        <v>316</v>
      </c>
    </row>
    <row r="79" spans="2:2">
      <c r="B79" s="43" t="s">
        <v>317</v>
      </c>
    </row>
    <row r="80" spans="2:2">
      <c r="B80" s="43"/>
    </row>
    <row r="81" spans="2:2">
      <c r="B81" s="45" t="s">
        <v>318</v>
      </c>
    </row>
    <row r="82" spans="2:2">
      <c r="B82" s="45" t="s">
        <v>319</v>
      </c>
    </row>
    <row r="83" spans="2:2">
      <c r="B83" s="43" t="s">
        <v>320</v>
      </c>
    </row>
    <row r="84" spans="2:2">
      <c r="B84" s="43" t="s">
        <v>321</v>
      </c>
    </row>
    <row r="85" spans="2:2">
      <c r="B85" s="43" t="s">
        <v>322</v>
      </c>
    </row>
    <row r="86" spans="2:2">
      <c r="B86" s="43" t="s">
        <v>323</v>
      </c>
    </row>
    <row r="87" spans="2:2">
      <c r="B87" s="43" t="s">
        <v>324</v>
      </c>
    </row>
    <row r="88" spans="2:2">
      <c r="B88" s="43" t="s">
        <v>325</v>
      </c>
    </row>
    <row r="89" spans="2:2">
      <c r="B89" s="43" t="s">
        <v>326</v>
      </c>
    </row>
    <row r="90" spans="2:2">
      <c r="B90" s="43" t="s">
        <v>327</v>
      </c>
    </row>
    <row r="91" spans="2:2">
      <c r="B91" s="43" t="s">
        <v>328</v>
      </c>
    </row>
    <row r="92" spans="2:2">
      <c r="B92" s="43" t="s">
        <v>329</v>
      </c>
    </row>
    <row r="93" spans="2:2">
      <c r="B93" s="43" t="s">
        <v>330</v>
      </c>
    </row>
    <row r="94" spans="2:2">
      <c r="B94" s="43" t="s">
        <v>331</v>
      </c>
    </row>
    <row r="95" spans="2:2">
      <c r="B95" s="43" t="s">
        <v>332</v>
      </c>
    </row>
    <row r="96" spans="2:2">
      <c r="B96" s="43" t="s">
        <v>333</v>
      </c>
    </row>
    <row r="97" spans="2:2">
      <c r="B97" s="43" t="s">
        <v>334</v>
      </c>
    </row>
    <row r="98" spans="2:2">
      <c r="B98" s="43" t="s">
        <v>335</v>
      </c>
    </row>
    <row r="99" spans="2:2">
      <c r="B99" s="43" t="s">
        <v>336</v>
      </c>
    </row>
    <row r="100" spans="2:2">
      <c r="B100" s="43" t="s">
        <v>337</v>
      </c>
    </row>
    <row r="101" spans="2:2">
      <c r="B101" s="43" t="s">
        <v>338</v>
      </c>
    </row>
    <row r="102" spans="2:2">
      <c r="B102" s="43" t="s">
        <v>339</v>
      </c>
    </row>
    <row r="103" spans="2:2">
      <c r="B103" s="43" t="s">
        <v>340</v>
      </c>
    </row>
    <row r="104" spans="2:2">
      <c r="B104" s="43"/>
    </row>
    <row r="105" spans="2:2">
      <c r="B105" s="45" t="s">
        <v>341</v>
      </c>
    </row>
    <row r="106" spans="2:2">
      <c r="B106" s="43" t="s">
        <v>342</v>
      </c>
    </row>
    <row r="107" spans="2:2">
      <c r="B107" s="43" t="s">
        <v>343</v>
      </c>
    </row>
    <row r="108" spans="2:2">
      <c r="B108" s="43" t="s">
        <v>344</v>
      </c>
    </row>
    <row r="109" spans="2:2">
      <c r="B109" s="43" t="s">
        <v>345</v>
      </c>
    </row>
    <row r="110" spans="2:2">
      <c r="B110" s="43" t="s">
        <v>346</v>
      </c>
    </row>
    <row r="111" spans="2:2">
      <c r="B111" s="43" t="s">
        <v>347</v>
      </c>
    </row>
    <row r="112" spans="2:2">
      <c r="B112" s="43" t="s">
        <v>348</v>
      </c>
    </row>
    <row r="113" spans="2:2">
      <c r="B113" s="43" t="s">
        <v>349</v>
      </c>
    </row>
    <row r="114" spans="2:2">
      <c r="B114" s="43" t="s">
        <v>350</v>
      </c>
    </row>
    <row r="115" spans="2:2">
      <c r="B115" s="43" t="s">
        <v>351</v>
      </c>
    </row>
    <row r="116" spans="2:2">
      <c r="B116" s="43" t="s">
        <v>352</v>
      </c>
    </row>
    <row r="117" spans="2:2">
      <c r="B117" s="43" t="s">
        <v>353</v>
      </c>
    </row>
    <row r="118" spans="2:2">
      <c r="B118" s="43" t="s">
        <v>354</v>
      </c>
    </row>
    <row r="119" spans="2:2">
      <c r="B119" s="43" t="s">
        <v>355</v>
      </c>
    </row>
    <row r="120" spans="2:2">
      <c r="B120" s="43" t="s">
        <v>356</v>
      </c>
    </row>
    <row r="121" spans="2:2">
      <c r="B121" s="43" t="s">
        <v>357</v>
      </c>
    </row>
    <row r="122" spans="2:2">
      <c r="B122" s="43" t="s">
        <v>358</v>
      </c>
    </row>
    <row r="123" spans="2:2">
      <c r="B123" s="43" t="s">
        <v>359</v>
      </c>
    </row>
    <row r="124" spans="2:2">
      <c r="B124" s="43" t="s">
        <v>360</v>
      </c>
    </row>
    <row r="125" spans="2:2">
      <c r="B125" s="43" t="s">
        <v>361</v>
      </c>
    </row>
    <row r="126" spans="2:2">
      <c r="B126" s="43" t="s">
        <v>362</v>
      </c>
    </row>
    <row r="127" spans="2:2">
      <c r="B127" s="43"/>
    </row>
    <row r="128" spans="2:2">
      <c r="B128" s="45" t="s">
        <v>363</v>
      </c>
    </row>
    <row r="129" spans="2:2">
      <c r="B129" s="43" t="s">
        <v>364</v>
      </c>
    </row>
    <row r="130" spans="2:2">
      <c r="B130" s="43" t="s">
        <v>365</v>
      </c>
    </row>
    <row r="131" spans="2:2">
      <c r="B131" s="43" t="s">
        <v>366</v>
      </c>
    </row>
    <row r="132" spans="2:2">
      <c r="B132" s="43" t="s">
        <v>367</v>
      </c>
    </row>
    <row r="133" spans="2:2">
      <c r="B133" s="43" t="s">
        <v>368</v>
      </c>
    </row>
    <row r="134" spans="2:2">
      <c r="B134" s="43" t="s">
        <v>369</v>
      </c>
    </row>
    <row r="135" spans="2:2">
      <c r="B135" s="43" t="s">
        <v>370</v>
      </c>
    </row>
    <row r="136" spans="2:2">
      <c r="B136" s="43" t="s">
        <v>371</v>
      </c>
    </row>
    <row r="137" spans="2:2">
      <c r="B137" s="43" t="s">
        <v>372</v>
      </c>
    </row>
    <row r="138" spans="2:2">
      <c r="B138" s="43" t="s">
        <v>373</v>
      </c>
    </row>
    <row r="139" spans="2:2">
      <c r="B139" s="43" t="s">
        <v>374</v>
      </c>
    </row>
    <row r="140" spans="2:2">
      <c r="B140" s="43" t="s">
        <v>375</v>
      </c>
    </row>
    <row r="141" spans="2:2">
      <c r="B141" s="43" t="s">
        <v>376</v>
      </c>
    </row>
    <row r="142" spans="2:2">
      <c r="B142" s="43" t="s">
        <v>377</v>
      </c>
    </row>
    <row r="143" spans="2:2">
      <c r="B143" s="43" t="s">
        <v>378</v>
      </c>
    </row>
    <row r="144" spans="2:2">
      <c r="B144" s="43" t="s">
        <v>379</v>
      </c>
    </row>
    <row r="145" spans="2:2">
      <c r="B145" s="43" t="s">
        <v>380</v>
      </c>
    </row>
    <row r="146" spans="2:2">
      <c r="B146" s="43" t="s">
        <v>381</v>
      </c>
    </row>
    <row r="147" spans="2:2">
      <c r="B147" s="43" t="s">
        <v>382</v>
      </c>
    </row>
    <row r="148" spans="2:2">
      <c r="B148" s="43" t="s">
        <v>383</v>
      </c>
    </row>
    <row r="149" spans="2:2">
      <c r="B149" s="43" t="s">
        <v>384</v>
      </c>
    </row>
    <row r="150" spans="2:2">
      <c r="B150" s="43"/>
    </row>
    <row r="151" spans="2:2">
      <c r="B151" s="45" t="s">
        <v>385</v>
      </c>
    </row>
    <row r="152" spans="2:2">
      <c r="B152" s="43" t="s">
        <v>386</v>
      </c>
    </row>
    <row r="153" spans="2:2">
      <c r="B153" s="43" t="s">
        <v>387</v>
      </c>
    </row>
    <row r="154" spans="2:2">
      <c r="B154" s="43" t="s">
        <v>388</v>
      </c>
    </row>
    <row r="155" spans="2:2">
      <c r="B155" s="43" t="s">
        <v>389</v>
      </c>
    </row>
    <row r="156" spans="2:2">
      <c r="B156" s="43" t="s">
        <v>390</v>
      </c>
    </row>
    <row r="157" spans="2:2">
      <c r="B157" s="43" t="s">
        <v>391</v>
      </c>
    </row>
    <row r="158" spans="2:2">
      <c r="B158" s="43" t="s">
        <v>392</v>
      </c>
    </row>
    <row r="159" spans="2:2">
      <c r="B159" s="43" t="s">
        <v>393</v>
      </c>
    </row>
    <row r="160" spans="2:2">
      <c r="B160" s="43" t="s">
        <v>394</v>
      </c>
    </row>
    <row r="161" spans="2:2">
      <c r="B161" s="43" t="s">
        <v>395</v>
      </c>
    </row>
    <row r="162" spans="2:2">
      <c r="B162" s="43" t="s">
        <v>396</v>
      </c>
    </row>
    <row r="163" spans="2:2">
      <c r="B163" s="43" t="s">
        <v>397</v>
      </c>
    </row>
    <row r="164" spans="2:2">
      <c r="B164" s="43" t="s">
        <v>398</v>
      </c>
    </row>
    <row r="165" spans="2:2">
      <c r="B165" s="43" t="s">
        <v>399</v>
      </c>
    </row>
    <row r="166" spans="2:2">
      <c r="B166" s="43" t="s">
        <v>400</v>
      </c>
    </row>
    <row r="167" spans="2:2">
      <c r="B167" s="43" t="s">
        <v>401</v>
      </c>
    </row>
    <row r="168" spans="2:2">
      <c r="B168" s="43" t="s">
        <v>402</v>
      </c>
    </row>
    <row r="169" spans="2:2">
      <c r="B169" s="43" t="s">
        <v>403</v>
      </c>
    </row>
    <row r="170" spans="2:2">
      <c r="B170" s="43" t="s">
        <v>404</v>
      </c>
    </row>
    <row r="171" spans="2:2">
      <c r="B171" s="43" t="s">
        <v>405</v>
      </c>
    </row>
    <row r="172" spans="2:2">
      <c r="B172" s="43" t="s">
        <v>406</v>
      </c>
    </row>
    <row r="173" spans="2:2">
      <c r="B173" s="43"/>
    </row>
    <row r="174" spans="2:2">
      <c r="B174" s="43" t="s">
        <v>407</v>
      </c>
    </row>
    <row r="175" spans="2:2">
      <c r="B175" s="44" t="s">
        <v>285</v>
      </c>
    </row>
    <row r="176" spans="2:2">
      <c r="B176" s="43"/>
    </row>
    <row r="177" spans="2:2">
      <c r="B177" s="42" t="s">
        <v>408</v>
      </c>
    </row>
    <row r="178" spans="2:2">
      <c r="B178" s="43"/>
    </row>
    <row r="179" spans="2:2">
      <c r="B179" s="43" t="s">
        <v>409</v>
      </c>
    </row>
    <row r="180" spans="2:2">
      <c r="B180" s="43" t="s">
        <v>41</v>
      </c>
    </row>
    <row r="181" spans="2:2">
      <c r="B181" s="43" t="s">
        <v>410</v>
      </c>
    </row>
    <row r="182" spans="2:2">
      <c r="B182" s="43" t="s">
        <v>411</v>
      </c>
    </row>
    <row r="183" spans="2:2">
      <c r="B183" s="43" t="s">
        <v>412</v>
      </c>
    </row>
    <row r="184" spans="2:2">
      <c r="B184" s="43" t="s">
        <v>413</v>
      </c>
    </row>
    <row r="185" spans="2:2">
      <c r="B185" s="43"/>
    </row>
    <row r="186" spans="2:2">
      <c r="B186" s="42" t="s">
        <v>414</v>
      </c>
    </row>
    <row r="187" spans="2:2">
      <c r="B187" s="43" t="s">
        <v>415</v>
      </c>
    </row>
    <row r="188" spans="2:2">
      <c r="B188" s="43" t="s">
        <v>416</v>
      </c>
    </row>
  </sheetData>
  <mergeCells count="1">
    <mergeCell ref="B2:H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README</vt:lpstr>
      <vt:lpstr>Cover</vt:lpstr>
      <vt:lpstr>Cards_DB</vt:lpstr>
      <vt:lpstr>Inputs</vt:lpstr>
      <vt:lpstr>Calc</vt:lpstr>
      <vt:lpstr>Printable_Comparison</vt:lpstr>
      <vt:lpstr>Dashboard_Charts</vt:lpstr>
      <vt:lpstr>Instructions</vt:lpstr>
      <vt:lpstr>MacroInfo</vt:lpstr>
      <vt:lpstr>AnnualSpend</vt:lpstr>
      <vt:lpstr>Currency</vt:lpstr>
      <vt:lpstr>ForeignSpendPct</vt:lpstr>
      <vt:lpstr>MonthlyAvgBalance</vt:lpstr>
      <vt:lpstr>PrimaryUse</vt:lpstr>
      <vt:lpstr>Printable_Comparison!Print_Area</vt:lpstr>
      <vt:lpstr>UseForeignFees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Gobindo Das</cp:lastModifiedBy>
  <dcterms:created xsi:type="dcterms:W3CDTF">2025-12-26T17:10:15Z</dcterms:created>
  <dcterms:modified xsi:type="dcterms:W3CDTF">2026-01-03T07:33:41Z</dcterms:modified>
</cp:coreProperties>
</file>